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5150" windowHeight="7920" tabRatio="881" firstSheet="11" activeTab="14"/>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1" sheetId="13" r:id="rId13"/>
    <sheet name="07.1" sheetId="14" r:id="rId14"/>
    <sheet name="06 " sheetId="15" r:id="rId15"/>
    <sheet name="07 " sheetId="16" r:id="rId16"/>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_xlfn.COUNTIFS" hidden="1">#NAME?</definedName>
    <definedName name="_xlfn.SUMIFS" hidden="1">#NAME?</definedName>
    <definedName name="Nguyennhan">'[1]Nguyen_nhan'!$B$3:$B$16</definedName>
    <definedName name="_xlnm.Print_Area" localSheetId="14">'06 '!$A$1:$U$83</definedName>
    <definedName name="_xlnm.Print_Area" localSheetId="15">'07 '!$A$1:$V$83</definedName>
    <definedName name="_xlnm.Print_Area" localSheetId="1">'Mãu BC mien giam 8'!$A$1:$N$36</definedName>
    <definedName name="_xlnm.Print_Titles" localSheetId="14">'06 '!$6:$10</definedName>
    <definedName name="_xlnm.Print_Titles" localSheetId="15">'07 '!$6:$10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<sst xmlns="http://schemas.openxmlformats.org/spreadsheetml/2006/main" count="1312" uniqueCount="562">
  <si>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</si>
  <si>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</si>
  <si>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</si>
  <si>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</si>
  <si>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</si>
  <si>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</si>
  <si>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</si>
  <si>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</si>
  <si>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</si>
  <si>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</si>
  <si>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</si>
  <si>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</si>
  <si>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</si>
  <si>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</si>
  <si>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</si>
  <si>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</si>
  <si>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</si>
  <si>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</si>
  <si>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</si>
  <si>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</si>
  <si>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</si>
  <si>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</si>
  <si>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</si>
  <si>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</si>
  <si>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</si>
  <si>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</si>
  <si>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</si>
  <si>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</si>
  <si>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</si>
  <si>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</si>
  <si>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</si>
  <si>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</si>
  <si>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</si>
  <si>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</si>
  <si>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</si>
  <si>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</si>
  <si>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</si>
  <si>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</si>
  <si>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</si>
  <si>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</si>
  <si>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</si>
  <si>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</si>
  <si>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</si>
  <si>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</si>
  <si>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</si>
  <si>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</si>
  <si>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</si>
  <si>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</si>
  <si>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</si>
  <si>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</si>
  <si>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</si>
  <si>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</si>
  <si>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</si>
  <si>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</si>
  <si>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</si>
  <si>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</si>
  <si>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</si>
  <si>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</si>
  <si>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</si>
  <si>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</si>
  <si>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</si>
  <si>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</si>
  <si>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</si>
  <si>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</si>
  <si>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</si>
  <si>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</si>
  <si>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</si>
  <si>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</si>
  <si>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</si>
  <si>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</si>
  <si>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</si>
  <si>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</si>
  <si>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</si>
  <si>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</si>
  <si>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</si>
  <si>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</si>
  <si>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</si>
  <si>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</si>
  <si>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</si>
  <si>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</si>
  <si>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</si>
  <si>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</si>
  <si>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</si>
  <si>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</si>
  <si>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</si>
  <si>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</si>
  <si>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</si>
  <si>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</si>
  <si>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</si>
  <si>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</si>
  <si>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</si>
  <si>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</si>
  <si>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</si>
  <si>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</si>
  <si>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</si>
  <si>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</si>
  <si>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</si>
  <si>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</si>
  <si>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</si>
  <si>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</si>
  <si>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</si>
  <si>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</si>
  <si>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</si>
  <si>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</si>
  <si>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</si>
  <si>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</si>
  <si>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</si>
  <si>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</si>
  <si>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</si>
  <si>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</si>
  <si>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</si>
  <si>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</si>
  <si>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</si>
  <si>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</si>
  <si>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</si>
  <si>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3.3</t>
  </si>
  <si>
    <t>4.1</t>
  </si>
  <si>
    <t>4.2</t>
  </si>
  <si>
    <t>4.3</t>
  </si>
  <si>
    <t>5.1</t>
  </si>
  <si>
    <t>5.2</t>
  </si>
  <si>
    <t>5.3</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</si>
  <si>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</si>
  <si>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</si>
  <si>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</si>
  <si>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</si>
  <si>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</si>
  <si>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</si>
  <si>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</si>
  <si>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</si>
  <si>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</si>
  <si>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</si>
  <si>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</si>
  <si>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</si>
  <si>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</si>
  <si>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</si>
  <si>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</si>
  <si>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</si>
  <si>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</si>
  <si>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</si>
  <si>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</si>
  <si>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</si>
  <si>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</si>
  <si>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</si>
  <si>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</si>
  <si>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</si>
  <si>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</si>
  <si>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</si>
  <si>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</si>
  <si>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</si>
  <si>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</si>
  <si>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</si>
  <si>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</si>
  <si>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</si>
  <si>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</si>
  <si>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</si>
  <si>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</si>
  <si>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</si>
  <si>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</si>
  <si>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</si>
  <si>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</si>
  <si>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</si>
  <si>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</si>
  <si>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</si>
  <si>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</si>
  <si>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</si>
  <si>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</si>
  <si>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</si>
  <si>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</si>
  <si>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</si>
  <si>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</si>
  <si>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</si>
  <si>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</si>
  <si>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</si>
  <si>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</si>
  <si>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</si>
  <si>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</si>
  <si>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</si>
  <si>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</si>
  <si>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</si>
  <si>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</si>
  <si>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</si>
  <si>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</si>
  <si>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</si>
  <si>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</si>
  <si>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</si>
  <si>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</si>
  <si>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</si>
  <si>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</si>
  <si>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</si>
  <si>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</si>
  <si>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</si>
  <si>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</si>
  <si>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</si>
  <si>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</si>
  <si>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</si>
  <si>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</si>
  <si>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</si>
  <si>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</si>
  <si>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</si>
  <si>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</si>
  <si>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</si>
  <si>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</si>
  <si>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</si>
  <si>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</si>
  <si>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</si>
  <si>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</si>
  <si>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</si>
  <si>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</si>
  <si>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</si>
  <si>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</si>
  <si>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</si>
  <si>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</si>
  <si>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</si>
  <si>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</si>
  <si>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</si>
  <si>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</si>
  <si>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</si>
  <si>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</si>
  <si>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</si>
  <si>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</si>
  <si>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</si>
  <si>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</si>
  <si>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</si>
  <si>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</si>
  <si>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</si>
  <si>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</si>
  <si>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</si>
  <si>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</si>
  <si>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</si>
  <si>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</si>
  <si>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</si>
  <si>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</si>
  <si>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</si>
  <si>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</si>
  <si>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</si>
  <si>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</si>
  <si>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</si>
  <si>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</si>
  <si>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</si>
  <si>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</si>
  <si>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</si>
  <si>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</si>
  <si>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</si>
  <si>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</si>
  <si>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</si>
  <si>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</si>
  <si>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</si>
  <si>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</si>
  <si>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</si>
  <si>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</si>
  <si>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</si>
  <si>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</si>
  <si>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</si>
  <si>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</si>
  <si>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</si>
  <si>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</si>
  <si>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</si>
  <si>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</si>
  <si>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</si>
  <si>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</si>
  <si>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</si>
  <si>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</si>
  <si>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</si>
  <si>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</si>
  <si>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</si>
  <si>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</si>
  <si>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</si>
  <si>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</si>
  <si>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</si>
  <si>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</si>
  <si>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</si>
  <si>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</si>
  <si>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</si>
  <si>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</si>
  <si>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</si>
  <si>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</si>
  <si>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</si>
  <si>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</si>
  <si>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</si>
  <si>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</si>
  <si>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</si>
  <si>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</si>
  <si>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</si>
  <si>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</si>
  <si>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</si>
  <si>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</si>
  <si>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</si>
  <si>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</si>
  <si>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</si>
  <si>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</si>
  <si>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</si>
  <si>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</si>
  <si>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</si>
  <si>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</si>
  <si>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</si>
  <si>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</si>
  <si>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</si>
  <si>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</si>
  <si>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</si>
  <si>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</si>
  <si>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</si>
  <si>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</si>
  <si>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</si>
  <si>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</si>
  <si>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</si>
  <si>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</si>
  <si>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</si>
  <si>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</si>
  <si>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</si>
  <si>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</si>
  <si>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</si>
  <si>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</si>
  <si>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</si>
  <si>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</si>
  <si>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</si>
  <si>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</si>
  <si>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</si>
  <si>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</si>
  <si>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</si>
  <si>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</si>
  <si>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</si>
  <si>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</si>
  <si>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</si>
  <si>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</si>
  <si>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</si>
  <si>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</si>
  <si>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</si>
  <si>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</si>
  <si>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</si>
  <si>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</si>
  <si>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</si>
  <si>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</si>
  <si>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</si>
  <si>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</si>
  <si>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</si>
  <si>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</si>
  <si>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</si>
  <si>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</si>
  <si>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</si>
  <si>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</si>
  <si>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</si>
  <si>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</si>
  <si>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</si>
  <si>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</si>
  <si>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</si>
  <si>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</si>
  <si>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</si>
  <si>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</si>
  <si>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</si>
  <si>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</si>
  <si>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</si>
  <si>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</si>
  <si>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</si>
  <si>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</si>
  <si>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</si>
  <si>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</si>
  <si>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</si>
  <si>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</si>
  <si>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</si>
  <si>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</si>
  <si>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</si>
  <si>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</si>
  <si>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</si>
  <si>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</si>
  <si>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</si>
  <si>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</si>
  <si>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</si>
  <si>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</si>
  <si>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</si>
  <si>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</si>
  <si>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</si>
  <si>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</si>
  <si>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</si>
  <si>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</si>
  <si>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</si>
  <si>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</si>
  <si>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</si>
  <si>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</si>
  <si>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</si>
  <si>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</si>
  <si>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</si>
  <si>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</si>
  <si>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</si>
  <si>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</si>
  <si>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</si>
  <si>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</si>
  <si>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</si>
  <si>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</si>
  <si>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</si>
  <si>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</si>
  <si>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</si>
  <si>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</si>
  <si>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</si>
  <si>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</si>
  <si>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</si>
  <si>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</si>
  <si>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</si>
  <si>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</si>
  <si>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</si>
  <si>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</si>
  <si>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</si>
  <si>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</si>
  <si>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</si>
  <si>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</si>
  <si>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</si>
  <si>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</si>
  <si>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</si>
  <si>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</si>
  <si>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</si>
  <si>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</si>
  <si>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</si>
  <si>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</si>
  <si>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</si>
  <si>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</si>
  <si>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</si>
  <si>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</si>
  <si>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</si>
  <si>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</si>
  <si>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</si>
  <si>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</si>
  <si>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</si>
  <si>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</si>
  <si>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</si>
  <si>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</si>
  <si>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</si>
  <si>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</si>
  <si>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</si>
  <si>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</si>
  <si>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</si>
  <si>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</si>
  <si>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</si>
  <si>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</si>
  <si>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</si>
  <si>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</si>
  <si>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</si>
  <si>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</si>
  <si>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</si>
  <si>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</si>
  <si>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</si>
  <si>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</si>
  <si>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</si>
  <si>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</si>
  <si>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</si>
  <si>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CỤC THADS TỈNH</t>
  </si>
  <si>
    <t>Đơn vị nhận báo cáo:</t>
  </si>
  <si>
    <t>Võ Quang Vinh</t>
  </si>
  <si>
    <t>9.4</t>
  </si>
  <si>
    <t>9.3</t>
  </si>
  <si>
    <t>Phan Văn Vũ</t>
  </si>
  <si>
    <t>9.2</t>
  </si>
  <si>
    <t>Ông Văn Lời</t>
  </si>
  <si>
    <t>9.1</t>
  </si>
  <si>
    <t>Huyện Trà Cú</t>
  </si>
  <si>
    <t>Hà T Thanh Loan</t>
  </si>
  <si>
    <t>8.5</t>
  </si>
  <si>
    <t>Nguyễn Văn Liệt</t>
  </si>
  <si>
    <t>8.4</t>
  </si>
  <si>
    <t xml:space="preserve"> Huỳnh Thanh Hải</t>
  </si>
  <si>
    <t>8.3</t>
  </si>
  <si>
    <t>Phùng Hữu Trí</t>
  </si>
  <si>
    <t>8.2</t>
  </si>
  <si>
    <t xml:space="preserve"> Lê Văn Chào</t>
  </si>
  <si>
    <t>8.1</t>
  </si>
  <si>
    <t>Huyện Cầu Kè</t>
  </si>
  <si>
    <t>Huỳnh Long Thắng</t>
  </si>
  <si>
    <t>7.5</t>
  </si>
  <si>
    <t>Huỳnh Chung Phương</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</si>
  <si>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</si>
  <si>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</si>
  <si>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</si>
  <si>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</si>
  <si>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</si>
  <si>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</si>
  <si>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</si>
  <si>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</si>
  <si>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</si>
  <si>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</si>
  <si>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</si>
  <si>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</si>
  <si>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</si>
  <si>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</si>
  <si>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</si>
  <si>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Nguyễn Minh Kiệt</t>
  </si>
  <si>
    <t>6.1</t>
  </si>
  <si>
    <t>Huyện Tiểu Cần</t>
  </si>
  <si>
    <t>Dương Thanh Long</t>
  </si>
  <si>
    <t>5.4</t>
  </si>
  <si>
    <t>Thạch Chanh Đara</t>
  </si>
  <si>
    <t>Trần Thị Điệp</t>
  </si>
  <si>
    <t>Huyện Cầu Ngang</t>
  </si>
  <si>
    <t>Lào Thị Hưởng</t>
  </si>
  <si>
    <t>Thạch ĐaRa</t>
  </si>
  <si>
    <t>Trương Thanh Hưng</t>
  </si>
  <si>
    <t>Huyện Duyên Hải</t>
  </si>
  <si>
    <t>Trần Thị Ngọc Hương</t>
  </si>
  <si>
    <t>3.4</t>
  </si>
  <si>
    <t>Huỳnh Hoàng Vũ</t>
  </si>
  <si>
    <t>Ngô Văn Sỹ</t>
  </si>
  <si>
    <t>Trần Vũ Linh</t>
  </si>
  <si>
    <t>Thị Xã Duyên Hải</t>
  </si>
  <si>
    <t>Thạch Phong</t>
  </si>
  <si>
    <t>2.5</t>
  </si>
  <si>
    <t>Phạm Thị Mười</t>
  </si>
  <si>
    <t>2.4</t>
  </si>
  <si>
    <t>Trần Tấn Vinh</t>
  </si>
  <si>
    <t>2.3</t>
  </si>
  <si>
    <t>Trần Văn Tuấn</t>
  </si>
  <si>
    <t>Huỳnh Công Thành</t>
  </si>
  <si>
    <t>Huyện Châu Thành</t>
  </si>
  <si>
    <t>Trần Thị Thu Hiền</t>
  </si>
  <si>
    <t>Hồ Quốc Nhi</t>
  </si>
  <si>
    <t>Nguyễn Thanh Cao</t>
  </si>
  <si>
    <t>Lâm Sô Phone</t>
  </si>
  <si>
    <t>Lâm Văn Thừa</t>
  </si>
  <si>
    <t>Đặng Văn Hưởng</t>
  </si>
  <si>
    <t xml:space="preserve"> TP.Trà Vinh</t>
  </si>
  <si>
    <t>Phạm Thị Như Thủy</t>
  </si>
  <si>
    <t>Cao Đức Phong</t>
  </si>
  <si>
    <t>Nguyễn Văn Dương</t>
  </si>
  <si>
    <t>Trương K.T.Luân</t>
  </si>
  <si>
    <t>Nguyên Văn Tam</t>
  </si>
  <si>
    <t>Phan Văn Phóng</t>
  </si>
  <si>
    <t>Chung Ngọc Cảnh</t>
  </si>
  <si>
    <t>Nguyễn Minh Khiêm</t>
  </si>
  <si>
    <t>Dương Trung Trực</t>
  </si>
  <si>
    <t>Cục THADS TỈNH</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</si>
  <si>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</si>
  <si>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</si>
  <si>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</si>
  <si>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</si>
  <si>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</si>
  <si>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</si>
  <si>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</si>
  <si>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</si>
  <si>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Tỷ lệ: 
( %) (xong  + đình chỉ)/ Có điều kiện * 100%</t>
  </si>
  <si>
    <t>Tổng cục THADS</t>
  </si>
  <si>
    <t>Ngày nhận báo cáo:……/….…/ 2015</t>
  </si>
  <si>
    <t>Biểu số: 06.1/TK-THA</t>
  </si>
  <si>
    <t>Tỷ lệ: 
( %) (xong  + đình chỉ+Giảm thi hành an)/ Có điều kiện * 100%</t>
  </si>
  <si>
    <t>Cục THADS tỉnh Trà Vinh</t>
  </si>
  <si>
    <t xml:space="preserve">   KẾT QUẢ THI HÀNH ÁN DÂN SỰ TÍNH BẰNG TIỀN</t>
  </si>
  <si>
    <t>Biểu số: 07.1/TK-THA</t>
  </si>
  <si>
    <t>Trần Văn To</t>
  </si>
  <si>
    <t>Huỳnh Văn Kha</t>
  </si>
  <si>
    <t>Có điều kiện chuyển kỳ sau</t>
  </si>
  <si>
    <t>Có điều kiện / tổng số phải thi hành</t>
  </si>
  <si>
    <t>Nguêễn Minh Kiệt</t>
  </si>
  <si>
    <t>8574</t>
  </si>
  <si>
    <t>42847</t>
  </si>
  <si>
    <t>2020002</t>
  </si>
  <si>
    <t>6000</t>
  </si>
  <si>
    <t>Đặng  Văn Hưởng</t>
  </si>
  <si>
    <t>Có điều kiện /
 tổng số phải thi hành</t>
  </si>
  <si>
    <t>19</t>
  </si>
  <si>
    <t>20</t>
  </si>
  <si>
    <t>21</t>
  </si>
  <si>
    <t>Có điều kiện 
chuyển kỳ sau</t>
  </si>
  <si>
    <r>
      <rPr>
        <sz val="12"/>
        <color indexed="10"/>
        <rFont val="Times New Roman"/>
        <family val="1"/>
      </rPr>
      <t>08</t>
    </r>
    <r>
      <rPr>
        <sz val="12"/>
        <rFont val="Times New Roman"/>
        <family val="1"/>
      </rPr>
      <t xml:space="preserve"> tháng / năm 2017</t>
    </r>
  </si>
  <si>
    <r>
      <rPr>
        <i/>
        <sz val="12"/>
        <color indexed="10"/>
        <rFont val="Times New Roman"/>
        <family val="1"/>
      </rPr>
      <t>Trà Vinh</t>
    </r>
    <r>
      <rPr>
        <i/>
        <sz val="12"/>
        <rFont val="Times New Roman"/>
        <family val="1"/>
      </rPr>
      <t>, ngày 31</t>
    </r>
    <r>
      <rPr>
        <i/>
        <sz val="12"/>
        <color indexed="10"/>
        <rFont val="Times New Roman"/>
        <family val="1"/>
      </rPr>
      <t xml:space="preserve"> </t>
    </r>
    <r>
      <rPr>
        <i/>
        <sz val="12"/>
        <rFont val="Times New Roman"/>
        <family val="1"/>
      </rPr>
      <t>tháng 5 năm 2017</t>
    </r>
  </si>
  <si>
    <t>Lê Thị Cẩm Thúy</t>
  </si>
  <si>
    <t>6.6</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</si>
</sst>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0"/>
    <numFmt numFmtId="212" formatCode="#,##0.0"/>
  </numFmts>
  <fonts count="179">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7"/>
      <name val="Times New Roman"/>
      <family val="1"/>
    </font>
    <font>
      <b/>
      <sz val="11"/>
      <name val=".VnTime"/>
      <family val="2"/>
    </font>
    <font>
      <sz val="11"/>
      <name val=".VnTime"/>
      <family val="2"/>
    </font>
    <font>
      <i/>
      <sz val="12"/>
      <color indexed="10"/>
      <name val="Times New Roman"/>
      <family val="1"/>
    </font>
    <font>
      <sz val="6"/>
      <name val="Times New Roman"/>
      <family val="1"/>
    </font>
    <font>
      <sz val="7"/>
      <color indexed="10"/>
      <name val="Times New Roman"/>
      <family val="1"/>
    </font>
    <font>
      <sz val="5"/>
      <name val="Times New Roman"/>
      <family val="1"/>
    </font>
    <font>
      <i/>
      <sz val="7"/>
      <name val="Times New Roman"/>
      <family val="1"/>
    </font>
    <font>
      <b/>
      <i/>
      <sz val="7"/>
      <name val="Times New Roman"/>
      <family val="1"/>
    </font>
    <font>
      <i/>
      <sz val="5"/>
      <name val="Times New Roman"/>
      <family val="1"/>
    </font>
    <font>
      <b/>
      <i/>
      <sz val="5"/>
      <name val="Times New Roman"/>
      <family val="1"/>
    </font>
    <font>
      <b/>
      <sz val="6"/>
      <name val="Times New Roman"/>
      <family val="1"/>
    </font>
    <font>
      <sz val="7"/>
      <color indexed="8"/>
      <name val="Times New Roman"/>
      <family val="1"/>
    </font>
    <font>
      <sz val="9"/>
      <name val="Times"/>
      <family val="1"/>
    </font>
    <font>
      <sz val="8"/>
      <color indexed="10"/>
      <name val="Times New Roman"/>
      <family val="1"/>
    </font>
    <font>
      <sz val="9"/>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5"/>
      <color indexed="10"/>
      <name val="Times New Roman"/>
      <family val="1"/>
    </font>
    <font>
      <b/>
      <sz val="8"/>
      <color indexed="10"/>
      <name val="Times New Roman"/>
      <family val="1"/>
    </font>
    <font>
      <sz val="5"/>
      <color indexed="10"/>
      <name val="Times New Roman"/>
      <family val="1"/>
    </font>
    <font>
      <sz val="7"/>
      <color indexed="60"/>
      <name val="Times New Roman"/>
      <family val="1"/>
    </font>
    <font>
      <sz val="9"/>
      <color indexed="8"/>
      <name val="Times New Roman"/>
      <family val="1"/>
    </font>
    <font>
      <i/>
      <sz val="8"/>
      <color indexed="10"/>
      <name val="Times New Roman"/>
      <family val="1"/>
    </font>
    <font>
      <sz val="9"/>
      <color indexed="10"/>
      <name val="Times"/>
      <family val="1"/>
    </font>
    <font>
      <sz val="9"/>
      <color indexed="8"/>
      <name val="Times"/>
      <family val="1"/>
    </font>
    <font>
      <b/>
      <i/>
      <sz val="5"/>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i/>
      <sz val="5"/>
      <color rgb="FFFF0000"/>
      <name val="Times New Roman"/>
      <family val="1"/>
    </font>
    <font>
      <sz val="10"/>
      <color rgb="FFFF0000"/>
      <name val="Times New Roman"/>
      <family val="1"/>
    </font>
    <font>
      <sz val="7"/>
      <color rgb="FFFF0000"/>
      <name val="Times New Roman"/>
      <family val="1"/>
    </font>
    <font>
      <sz val="11"/>
      <color rgb="FFFF0000"/>
      <name val="Times New Roman"/>
      <family val="1"/>
    </font>
    <font>
      <sz val="9"/>
      <color rgb="FFFF0000"/>
      <name val="Times New Roman"/>
      <family val="1"/>
    </font>
    <font>
      <sz val="8"/>
      <color rgb="FFFF0000"/>
      <name val="Times New Roman"/>
      <family val="1"/>
    </font>
    <font>
      <b/>
      <sz val="8"/>
      <color rgb="FFFF0000"/>
      <name val="Times New Roman"/>
      <family val="1"/>
    </font>
    <font>
      <sz val="5"/>
      <color rgb="FFFF0000"/>
      <name val="Times New Roman"/>
      <family val="1"/>
    </font>
    <font>
      <sz val="7"/>
      <color rgb="FFC00000"/>
      <name val="Times New Roman"/>
      <family val="1"/>
    </font>
    <font>
      <b/>
      <sz val="9"/>
      <color rgb="FFFF0000"/>
      <name val="Times New Roman"/>
      <family val="1"/>
    </font>
    <font>
      <sz val="9"/>
      <color theme="1"/>
      <name val="Times New Roman"/>
      <family val="1"/>
    </font>
    <font>
      <i/>
      <sz val="8"/>
      <color rgb="FFFF0000"/>
      <name val="Times New Roman"/>
      <family val="1"/>
    </font>
    <font>
      <sz val="9"/>
      <color rgb="FFFF0000"/>
      <name val="Times"/>
      <family val="1"/>
    </font>
    <font>
      <sz val="9"/>
      <color theme="1"/>
      <name val="Times"/>
      <family val="1"/>
    </font>
    <font>
      <b/>
      <i/>
      <sz val="8"/>
      <color rgb="FFFF0000"/>
      <name val="Times New Roman"/>
      <family val="1"/>
    </font>
    <font>
      <b/>
      <i/>
      <sz val="5"/>
      <color rgb="FFFF0000"/>
      <name val="Times New Roman"/>
      <family val="1"/>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s>
  <cellStyleXfs count="1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4"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44"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44"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44"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44"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44"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44"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44"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44"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44"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44"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44"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45"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45"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45"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45"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45"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45"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45"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45"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45"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45"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45"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45"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46"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47" fillId="37" borderId="1" applyNumberFormat="0" applyAlignment="0" applyProtection="0"/>
    <xf numFmtId="0" fontId="39" fillId="38" borderId="2" applyNumberFormat="0" applyAlignment="0" applyProtection="0"/>
    <xf numFmtId="0" fontId="39" fillId="38" borderId="2" applyNumberFormat="0" applyAlignment="0" applyProtection="0"/>
    <xf numFmtId="0" fontId="148" fillId="39" borderId="3" applyNumberFormat="0" applyAlignment="0" applyProtection="0"/>
    <xf numFmtId="0" fontId="40" fillId="40" borderId="4" applyNumberFormat="0" applyAlignment="0" applyProtection="0"/>
    <xf numFmtId="0" fontId="4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3" fontId="14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51"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52"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53"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54"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5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55" fillId="42" borderId="1" applyNumberFormat="0" applyAlignment="0" applyProtection="0"/>
    <xf numFmtId="0" fontId="46" fillId="9" borderId="2" applyNumberFormat="0" applyAlignment="0" applyProtection="0"/>
    <xf numFmtId="0" fontId="46" fillId="9" borderId="2" applyNumberFormat="0" applyAlignment="0" applyProtection="0"/>
    <xf numFmtId="0" fontId="156"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57"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149"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58"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149" fillId="0" borderId="0" applyFont="0" applyFill="0" applyBorder="0" applyAlignment="0" applyProtection="0"/>
    <xf numFmtId="0" fontId="15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60"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6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1013">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43" applyNumberFormat="1" applyFont="1" applyFill="1" applyBorder="1" applyAlignment="1" applyProtection="1">
      <alignment horizontal="center" vertical="center"/>
      <protection/>
    </xf>
    <xf numFmtId="49" fontId="0" fillId="47" borderId="0" xfId="145" applyNumberFormat="1" applyFont="1" applyFill="1" applyBorder="1" applyAlignment="1">
      <alignment horizontal="left"/>
      <protection/>
    </xf>
    <xf numFmtId="49" fontId="0" fillId="0" borderId="0" xfId="145" applyNumberFormat="1" applyFont="1">
      <alignment/>
      <protection/>
    </xf>
    <xf numFmtId="49" fontId="0" fillId="0" borderId="0" xfId="145" applyNumberFormat="1">
      <alignment/>
      <protection/>
    </xf>
    <xf numFmtId="49" fontId="0" fillId="0" borderId="0" xfId="145" applyNumberFormat="1" applyFont="1" applyAlignment="1">
      <alignment horizontal="left"/>
      <protection/>
    </xf>
    <xf numFmtId="49" fontId="0" fillId="0" borderId="0" xfId="145" applyNumberFormat="1" applyFont="1" applyBorder="1" applyAlignment="1">
      <alignment wrapText="1"/>
      <protection/>
    </xf>
    <xf numFmtId="49" fontId="15" fillId="0" borderId="0" xfId="145" applyNumberFormat="1" applyFont="1" applyAlignment="1">
      <alignment/>
      <protection/>
    </xf>
    <xf numFmtId="49" fontId="0" fillId="0" borderId="0" xfId="145" applyNumberFormat="1" applyFont="1" applyBorder="1" applyAlignment="1">
      <alignment horizontal="left" wrapText="1"/>
      <protection/>
    </xf>
    <xf numFmtId="49" fontId="18" fillId="0" borderId="0" xfId="145" applyNumberFormat="1" applyFont="1" applyAlignment="1">
      <alignment horizontal="left"/>
      <protection/>
    </xf>
    <xf numFmtId="49" fontId="0" fillId="0" borderId="0" xfId="145" applyNumberFormat="1" applyFont="1" applyFill="1" applyAlignment="1">
      <alignment/>
      <protection/>
    </xf>
    <xf numFmtId="49" fontId="0" fillId="0" borderId="0" xfId="145" applyNumberFormat="1" applyFont="1" applyFill="1" applyAlignment="1">
      <alignment horizontal="center"/>
      <protection/>
    </xf>
    <xf numFmtId="49" fontId="0" fillId="0" borderId="0" xfId="145" applyNumberFormat="1" applyFont="1" applyAlignment="1">
      <alignment horizontal="center"/>
      <protection/>
    </xf>
    <xf numFmtId="49" fontId="0" fillId="0" borderId="0" xfId="145" applyNumberFormat="1" applyFont="1" applyFill="1">
      <alignment/>
      <protection/>
    </xf>
    <xf numFmtId="49" fontId="13" fillId="47" borderId="22" xfId="145" applyNumberFormat="1" applyFont="1" applyFill="1" applyBorder="1" applyAlignment="1">
      <alignment/>
      <protection/>
    </xf>
    <xf numFmtId="49" fontId="7" fillId="0" borderId="20" xfId="145" applyNumberFormat="1" applyFont="1" applyFill="1" applyBorder="1" applyAlignment="1">
      <alignment horizontal="center" vertical="center" wrapText="1"/>
      <protection/>
    </xf>
    <xf numFmtId="49" fontId="53" fillId="48" borderId="20" xfId="145" applyNumberFormat="1" applyFont="1" applyFill="1" applyBorder="1" applyAlignment="1">
      <alignment horizontal="center"/>
      <protection/>
    </xf>
    <xf numFmtId="49" fontId="7" fillId="0" borderId="21" xfId="145" applyNumberFormat="1" applyFont="1" applyFill="1" applyBorder="1" applyAlignment="1">
      <alignment horizontal="center" vertical="center" wrapText="1"/>
      <protection/>
    </xf>
    <xf numFmtId="49" fontId="7" fillId="0" borderId="20" xfId="145" applyNumberFormat="1" applyFont="1" applyBorder="1" applyAlignment="1">
      <alignment horizontal="center" vertical="center" wrapText="1"/>
      <protection/>
    </xf>
    <xf numFmtId="49" fontId="54" fillId="0" borderId="20" xfId="145" applyNumberFormat="1" applyFont="1" applyFill="1" applyBorder="1" applyAlignment="1">
      <alignment horizontal="center" vertical="center" wrapText="1"/>
      <protection/>
    </xf>
    <xf numFmtId="49" fontId="18" fillId="0" borderId="20" xfId="145" applyNumberFormat="1" applyFont="1" applyBorder="1" applyAlignment="1">
      <alignment horizontal="center" vertical="center"/>
      <protection/>
    </xf>
    <xf numFmtId="3" fontId="0" fillId="0" borderId="20" xfId="145" applyNumberFormat="1" applyFont="1" applyBorder="1" applyAlignment="1">
      <alignment horizontal="center" vertical="center"/>
      <protection/>
    </xf>
    <xf numFmtId="3" fontId="0" fillId="0" borderId="20" xfId="145" applyNumberFormat="1" applyFont="1" applyBorder="1" applyAlignment="1">
      <alignment vertical="center"/>
      <protection/>
    </xf>
    <xf numFmtId="49" fontId="0" fillId="0" borderId="0" xfId="145" applyNumberFormat="1" applyAlignment="1">
      <alignment vertical="center"/>
      <protection/>
    </xf>
    <xf numFmtId="3" fontId="52" fillId="3" borderId="20" xfId="145" applyNumberFormat="1" applyFont="1" applyFill="1" applyBorder="1" applyAlignment="1">
      <alignment vertical="center"/>
      <protection/>
    </xf>
    <xf numFmtId="3" fontId="57" fillId="3" borderId="20" xfId="145" applyNumberFormat="1" applyFont="1" applyFill="1" applyBorder="1" applyAlignment="1">
      <alignment vertical="center"/>
      <protection/>
    </xf>
    <xf numFmtId="49" fontId="58" fillId="0" borderId="20" xfId="145" applyNumberFormat="1" applyFont="1" applyBorder="1" applyAlignment="1">
      <alignment horizontal="center" vertical="center"/>
      <protection/>
    </xf>
    <xf numFmtId="3" fontId="25" fillId="44" borderId="20" xfId="145" applyNumberFormat="1" applyFont="1" applyFill="1" applyBorder="1" applyAlignment="1">
      <alignment vertical="center"/>
      <protection/>
    </xf>
    <xf numFmtId="3" fontId="3" fillId="48" borderId="20" xfId="145" applyNumberFormat="1" applyFont="1" applyFill="1" applyBorder="1" applyAlignment="1">
      <alignment horizontal="center" vertical="center"/>
      <protection/>
    </xf>
    <xf numFmtId="3" fontId="3" fillId="48" borderId="20" xfId="145" applyNumberFormat="1" applyFont="1" applyFill="1" applyBorder="1" applyAlignment="1">
      <alignment vertical="center"/>
      <protection/>
    </xf>
    <xf numFmtId="49" fontId="7" fillId="44" borderId="20" xfId="145" applyNumberFormat="1" applyFont="1" applyFill="1" applyBorder="1" applyAlignment="1">
      <alignment horizontal="center" vertical="center"/>
      <protection/>
    </xf>
    <xf numFmtId="49" fontId="7" fillId="44" borderId="20" xfId="145" applyNumberFormat="1" applyFont="1" applyFill="1" applyBorder="1" applyAlignment="1">
      <alignment horizontal="left" vertical="center"/>
      <protection/>
    </xf>
    <xf numFmtId="3" fontId="29" fillId="48" borderId="20" xfId="145" applyNumberFormat="1" applyFont="1" applyFill="1" applyBorder="1" applyAlignment="1">
      <alignment vertical="center"/>
      <protection/>
    </xf>
    <xf numFmtId="3" fontId="29" fillId="0" borderId="20" xfId="145" applyNumberFormat="1" applyFont="1" applyFill="1" applyBorder="1" applyAlignment="1">
      <alignment vertical="center"/>
      <protection/>
    </xf>
    <xf numFmtId="9" fontId="0" fillId="0" borderId="0" xfId="154" applyFont="1" applyAlignment="1">
      <alignment vertical="center"/>
    </xf>
    <xf numFmtId="49" fontId="7" fillId="44" borderId="23" xfId="145" applyNumberFormat="1" applyFont="1" applyFill="1" applyBorder="1" applyAlignment="1">
      <alignment horizontal="center" vertical="center"/>
      <protection/>
    </xf>
    <xf numFmtId="3" fontId="25" fillId="44" borderId="20" xfId="145" applyNumberFormat="1" applyFont="1" applyFill="1" applyBorder="1" applyAlignment="1">
      <alignment vertical="center"/>
      <protection/>
    </xf>
    <xf numFmtId="49" fontId="4" fillId="0" borderId="20" xfId="145" applyNumberFormat="1" applyFont="1" applyBorder="1" applyAlignment="1">
      <alignment horizontal="center" vertical="center"/>
      <protection/>
    </xf>
    <xf numFmtId="49" fontId="4" fillId="47" borderId="20" xfId="145" applyNumberFormat="1" applyFont="1" applyFill="1" applyBorder="1" applyAlignment="1">
      <alignment horizontal="left" vertical="center"/>
      <protection/>
    </xf>
    <xf numFmtId="49" fontId="5" fillId="47" borderId="20" xfId="145" applyNumberFormat="1" applyFont="1" applyFill="1" applyBorder="1" applyAlignment="1">
      <alignment horizontal="left" vertical="center"/>
      <protection/>
    </xf>
    <xf numFmtId="3" fontId="29" fillId="0" borderId="20" xfId="146" applyNumberFormat="1" applyFont="1" applyFill="1" applyBorder="1" applyAlignment="1">
      <alignment vertical="center"/>
      <protection/>
    </xf>
    <xf numFmtId="49" fontId="20" fillId="0" borderId="0" xfId="145" applyNumberFormat="1" applyFont="1" applyAlignment="1">
      <alignment vertical="center"/>
      <protection/>
    </xf>
    <xf numFmtId="49" fontId="4" fillId="47" borderId="20" xfId="145" applyNumberFormat="1" applyFont="1" applyFill="1" applyBorder="1" applyAlignment="1">
      <alignment horizontal="left" vertical="center"/>
      <protection/>
    </xf>
    <xf numFmtId="3" fontId="29" fillId="0" borderId="20" xfId="146" applyNumberFormat="1" applyFont="1" applyFill="1" applyBorder="1" applyAlignment="1">
      <alignment horizontal="center" vertical="center"/>
      <protection/>
    </xf>
    <xf numFmtId="49" fontId="0" fillId="0" borderId="0" xfId="145" applyNumberFormat="1" applyFill="1">
      <alignment/>
      <protection/>
    </xf>
    <xf numFmtId="49" fontId="20" fillId="0" borderId="0" xfId="145" applyNumberFormat="1" applyFont="1">
      <alignment/>
      <protection/>
    </xf>
    <xf numFmtId="49" fontId="29" fillId="0" borderId="0" xfId="145" applyNumberFormat="1" applyFont="1" applyFill="1" applyBorder="1" applyAlignment="1">
      <alignment horizontal="center" wrapText="1"/>
      <protection/>
    </xf>
    <xf numFmtId="49" fontId="59" fillId="0" borderId="0" xfId="145" applyNumberFormat="1" applyFont="1" applyBorder="1">
      <alignment/>
      <protection/>
    </xf>
    <xf numFmtId="49" fontId="60" fillId="0" borderId="0" xfId="145" applyNumberFormat="1" applyFont="1">
      <alignment/>
      <protection/>
    </xf>
    <xf numFmtId="49" fontId="1" fillId="0" borderId="0" xfId="145" applyNumberFormat="1" applyFont="1">
      <alignment/>
      <protection/>
    </xf>
    <xf numFmtId="9" fontId="1" fillId="0" borderId="0" xfId="154" applyFont="1" applyAlignment="1">
      <alignment/>
    </xf>
    <xf numFmtId="49" fontId="61" fillId="0" borderId="0" xfId="145" applyNumberFormat="1" applyFont="1" applyBorder="1">
      <alignment/>
      <protection/>
    </xf>
    <xf numFmtId="49" fontId="25" fillId="0" borderId="0" xfId="145" applyNumberFormat="1" applyFont="1" applyBorder="1" applyAlignment="1">
      <alignment horizontal="center" wrapText="1"/>
      <protection/>
    </xf>
    <xf numFmtId="49" fontId="25" fillId="0" borderId="0" xfId="145" applyNumberFormat="1" applyFont="1" applyFill="1" applyBorder="1" applyAlignment="1">
      <alignment horizontal="center" wrapText="1"/>
      <protection/>
    </xf>
    <xf numFmtId="49" fontId="62" fillId="0" borderId="0" xfId="145" applyNumberFormat="1" applyFont="1" applyBorder="1">
      <alignment/>
      <protection/>
    </xf>
    <xf numFmtId="49" fontId="63" fillId="0" borderId="0" xfId="145" applyNumberFormat="1" applyFont="1" applyBorder="1" applyAlignment="1">
      <alignment wrapText="1"/>
      <protection/>
    </xf>
    <xf numFmtId="49" fontId="2" fillId="0" borderId="0" xfId="145" applyNumberFormat="1" applyFont="1" applyBorder="1">
      <alignment/>
      <protection/>
    </xf>
    <xf numFmtId="49" fontId="40" fillId="0" borderId="0" xfId="145" applyNumberFormat="1" applyFont="1" applyBorder="1" applyAlignment="1">
      <alignment horizontal="center" wrapText="1"/>
      <protection/>
    </xf>
    <xf numFmtId="49" fontId="40" fillId="0" borderId="0" xfId="145" applyNumberFormat="1" applyFont="1" applyFill="1" applyBorder="1" applyAlignment="1">
      <alignment horizontal="center" wrapText="1"/>
      <protection/>
    </xf>
    <xf numFmtId="49" fontId="64" fillId="0" borderId="0" xfId="145" applyNumberFormat="1" applyFont="1" applyBorder="1">
      <alignment/>
      <protection/>
    </xf>
    <xf numFmtId="49" fontId="29" fillId="0" borderId="0" xfId="145" applyNumberFormat="1" applyFont="1">
      <alignment/>
      <protection/>
    </xf>
    <xf numFmtId="49" fontId="29" fillId="0" borderId="0" xfId="145" applyNumberFormat="1" applyFont="1" applyFill="1">
      <alignment/>
      <protection/>
    </xf>
    <xf numFmtId="49" fontId="29" fillId="47" borderId="0" xfId="145" applyNumberFormat="1" applyFont="1" applyFill="1">
      <alignment/>
      <protection/>
    </xf>
    <xf numFmtId="0" fontId="25" fillId="0" borderId="0" xfId="145" applyFont="1" applyAlignment="1">
      <alignment horizontal="center"/>
      <protection/>
    </xf>
    <xf numFmtId="49" fontId="25" fillId="47" borderId="0" xfId="145" applyNumberFormat="1" applyFont="1" applyFill="1" applyAlignment="1">
      <alignment horizontal="center"/>
      <protection/>
    </xf>
    <xf numFmtId="0" fontId="66" fillId="0" borderId="0" xfId="145" applyFont="1" applyAlignment="1">
      <alignment/>
      <protection/>
    </xf>
    <xf numFmtId="0" fontId="3" fillId="0" borderId="0" xfId="145" applyFont="1" applyAlignment="1">
      <alignment/>
      <protection/>
    </xf>
    <xf numFmtId="49" fontId="31" fillId="0" borderId="0" xfId="145" applyNumberFormat="1" applyFont="1">
      <alignment/>
      <protection/>
    </xf>
    <xf numFmtId="3" fontId="0" fillId="0" borderId="0" xfId="145" applyNumberFormat="1" applyFont="1" applyFill="1">
      <alignment/>
      <protection/>
    </xf>
    <xf numFmtId="49" fontId="3" fillId="0" borderId="0" xfId="145" applyNumberFormat="1" applyFont="1" applyFill="1" applyAlignment="1">
      <alignment wrapText="1"/>
      <protection/>
    </xf>
    <xf numFmtId="49" fontId="0" fillId="0" borderId="0" xfId="145" applyNumberFormat="1" applyFont="1" applyFill="1" applyBorder="1" applyAlignment="1">
      <alignment/>
      <protection/>
    </xf>
    <xf numFmtId="49" fontId="0" fillId="0" borderId="0" xfId="145" applyNumberFormat="1" applyFont="1" applyFill="1" applyBorder="1">
      <alignment/>
      <protection/>
    </xf>
    <xf numFmtId="49" fontId="19" fillId="0" borderId="22" xfId="145" applyNumberFormat="1" applyFont="1" applyFill="1" applyBorder="1" applyAlignment="1">
      <alignment/>
      <protection/>
    </xf>
    <xf numFmtId="49" fontId="5" fillId="0" borderId="22" xfId="145" applyNumberFormat="1" applyFont="1" applyFill="1" applyBorder="1" applyAlignment="1">
      <alignment horizontal="center"/>
      <protection/>
    </xf>
    <xf numFmtId="49" fontId="0" fillId="0" borderId="0" xfId="145" applyNumberFormat="1" applyFill="1" applyBorder="1">
      <alignment/>
      <protection/>
    </xf>
    <xf numFmtId="49" fontId="6" fillId="0" borderId="20" xfId="145" applyNumberFormat="1" applyFont="1" applyFill="1" applyBorder="1" applyAlignment="1">
      <alignment horizontal="center" vertical="center" wrapText="1"/>
      <protection/>
    </xf>
    <xf numFmtId="49" fontId="19" fillId="0" borderId="20" xfId="145" applyNumberFormat="1" applyFont="1" applyFill="1" applyBorder="1" applyAlignment="1">
      <alignment horizontal="center" vertical="center" wrapText="1"/>
      <protection/>
    </xf>
    <xf numFmtId="3" fontId="30" fillId="3" borderId="20" xfId="145" applyNumberFormat="1" applyFont="1" applyFill="1" applyBorder="1" applyAlignment="1">
      <alignment horizontal="center" vertical="center" wrapText="1"/>
      <protection/>
    </xf>
    <xf numFmtId="3" fontId="69" fillId="3" borderId="20" xfId="145" applyNumberFormat="1" applyFont="1" applyFill="1" applyBorder="1" applyAlignment="1">
      <alignment horizontal="center" vertical="center" wrapText="1"/>
      <protection/>
    </xf>
    <xf numFmtId="3" fontId="6" fillId="44" borderId="20" xfId="145" applyNumberFormat="1" applyFont="1" applyFill="1" applyBorder="1" applyAlignment="1">
      <alignment horizontal="center" vertical="center" wrapText="1"/>
      <protection/>
    </xf>
    <xf numFmtId="49" fontId="7" fillId="0" borderId="20" xfId="145" applyNumberFormat="1" applyFont="1" applyFill="1" applyBorder="1" applyAlignment="1">
      <alignment horizontal="center"/>
      <protection/>
    </xf>
    <xf numFmtId="49" fontId="7" fillId="0" borderId="20" xfId="145" applyNumberFormat="1" applyFont="1" applyFill="1" applyBorder="1" applyAlignment="1">
      <alignment horizontal="left"/>
      <protection/>
    </xf>
    <xf numFmtId="3" fontId="5" fillId="44" borderId="20" xfId="145" applyNumberFormat="1" applyFont="1" applyFill="1" applyBorder="1" applyAlignment="1">
      <alignment horizontal="center" vertical="center" wrapText="1"/>
      <protection/>
    </xf>
    <xf numFmtId="3" fontId="5" fillId="0" borderId="20" xfId="145" applyNumberFormat="1" applyFont="1" applyFill="1" applyBorder="1" applyAlignment="1">
      <alignment horizontal="center" vertical="center" wrapText="1"/>
      <protection/>
    </xf>
    <xf numFmtId="9" fontId="0" fillId="0" borderId="0" xfId="154" applyFont="1" applyFill="1" applyAlignment="1">
      <alignment/>
    </xf>
    <xf numFmtId="49" fontId="7" fillId="44" borderId="23" xfId="145" applyNumberFormat="1" applyFont="1" applyFill="1" applyBorder="1" applyAlignment="1">
      <alignment horizontal="center"/>
      <protection/>
    </xf>
    <xf numFmtId="49" fontId="7" fillId="44" borderId="20" xfId="145" applyNumberFormat="1" applyFont="1" applyFill="1" applyBorder="1" applyAlignment="1">
      <alignment horizontal="left"/>
      <protection/>
    </xf>
    <xf numFmtId="49" fontId="4" fillId="0" borderId="23" xfId="145" applyNumberFormat="1" applyFont="1" applyFill="1" applyBorder="1" applyAlignment="1">
      <alignment horizontal="center"/>
      <protection/>
    </xf>
    <xf numFmtId="49" fontId="4" fillId="47" borderId="20" xfId="145" applyNumberFormat="1" applyFont="1" applyFill="1" applyBorder="1" applyAlignment="1">
      <alignment horizontal="left"/>
      <protection/>
    </xf>
    <xf numFmtId="3" fontId="5" fillId="47" borderId="20" xfId="145" applyNumberFormat="1" applyFont="1" applyFill="1" applyBorder="1" applyAlignment="1">
      <alignment horizontal="center" vertical="center" wrapText="1"/>
      <protection/>
    </xf>
    <xf numFmtId="49" fontId="5" fillId="47" borderId="20" xfId="145" applyNumberFormat="1" applyFont="1" applyFill="1" applyBorder="1" applyAlignment="1">
      <alignment horizontal="left"/>
      <protection/>
    </xf>
    <xf numFmtId="49" fontId="6" fillId="0" borderId="19" xfId="145" applyNumberFormat="1" applyFont="1" applyFill="1" applyBorder="1" applyAlignment="1">
      <alignment horizontal="center"/>
      <protection/>
    </xf>
    <xf numFmtId="49" fontId="6" fillId="0" borderId="19" xfId="145" applyNumberFormat="1" applyFont="1" applyFill="1" applyBorder="1" applyAlignment="1">
      <alignment horizontal="left"/>
      <protection/>
    </xf>
    <xf numFmtId="3" fontId="5" fillId="0" borderId="19" xfId="145" applyNumberFormat="1" applyFont="1" applyFill="1" applyBorder="1" applyAlignment="1">
      <alignment horizontal="center" vertical="center" wrapText="1"/>
      <protection/>
    </xf>
    <xf numFmtId="49" fontId="15" fillId="0" borderId="0" xfId="145" applyNumberFormat="1" applyFont="1" applyFill="1" applyBorder="1" applyAlignment="1">
      <alignment vertical="center" wrapText="1"/>
      <protection/>
    </xf>
    <xf numFmtId="49" fontId="70" fillId="0" borderId="0" xfId="145" applyNumberFormat="1" applyFont="1" applyFill="1">
      <alignment/>
      <protection/>
    </xf>
    <xf numFmtId="49" fontId="4" fillId="0" borderId="0" xfId="145" applyNumberFormat="1" applyFont="1" applyFill="1">
      <alignment/>
      <protection/>
    </xf>
    <xf numFmtId="49" fontId="0" fillId="47" borderId="0" xfId="145" applyNumberFormat="1" applyFont="1" applyFill="1">
      <alignment/>
      <protection/>
    </xf>
    <xf numFmtId="49" fontId="3" fillId="47" borderId="0" xfId="145" applyNumberFormat="1" applyFont="1" applyFill="1" applyAlignment="1">
      <alignment horizontal="center"/>
      <protection/>
    </xf>
    <xf numFmtId="49" fontId="22" fillId="0" borderId="0" xfId="145" applyNumberFormat="1" applyFont="1" applyFill="1">
      <alignment/>
      <protection/>
    </xf>
    <xf numFmtId="49" fontId="3" fillId="0" borderId="0" xfId="145" applyNumberFormat="1" applyFont="1" applyFill="1">
      <alignment/>
      <protection/>
    </xf>
    <xf numFmtId="49" fontId="13" fillId="0" borderId="0" xfId="145" applyNumberFormat="1" applyFont="1" applyFill="1" applyAlignment="1">
      <alignment/>
      <protection/>
    </xf>
    <xf numFmtId="49" fontId="13" fillId="0" borderId="0" xfId="145" applyNumberFormat="1" applyFont="1" applyFill="1" applyAlignment="1">
      <alignment wrapText="1"/>
      <protection/>
    </xf>
    <xf numFmtId="49" fontId="13" fillId="0" borderId="0" xfId="145" applyNumberFormat="1" applyFont="1" applyFill="1" applyAlignment="1">
      <alignment horizontal="left" wrapText="1"/>
      <protection/>
    </xf>
    <xf numFmtId="49" fontId="0" fillId="0" borderId="0" xfId="145" applyNumberFormat="1" applyAlignment="1">
      <alignment horizontal="left"/>
      <protection/>
    </xf>
    <xf numFmtId="49" fontId="0" fillId="0" borderId="0" xfId="145" applyNumberFormat="1" applyFont="1" applyBorder="1" applyAlignment="1">
      <alignment horizontal="left"/>
      <protection/>
    </xf>
    <xf numFmtId="49" fontId="13" fillId="0" borderId="20" xfId="145" applyNumberFormat="1" applyFont="1" applyBorder="1" applyAlignment="1">
      <alignment horizontal="center"/>
      <protection/>
    </xf>
    <xf numFmtId="3" fontId="4" fillId="4" borderId="20" xfId="146" applyNumberFormat="1" applyFont="1" applyFill="1" applyBorder="1" applyAlignment="1">
      <alignment horizontal="center" vertical="center"/>
      <protection/>
    </xf>
    <xf numFmtId="3" fontId="32" fillId="47" borderId="20" xfId="145" applyNumberFormat="1" applyFont="1" applyFill="1" applyBorder="1" applyAlignment="1">
      <alignment horizontal="center" vertical="center"/>
      <protection/>
    </xf>
    <xf numFmtId="3" fontId="17" fillId="3" borderId="20" xfId="145" applyNumberFormat="1" applyFont="1" applyFill="1" applyBorder="1" applyAlignment="1">
      <alignment horizontal="center" vertical="center"/>
      <protection/>
    </xf>
    <xf numFmtId="3" fontId="34" fillId="3" borderId="20" xfId="145" applyNumberFormat="1" applyFont="1" applyFill="1" applyBorder="1" applyAlignment="1">
      <alignment horizontal="center" vertical="center"/>
      <protection/>
    </xf>
    <xf numFmtId="3" fontId="7" fillId="44" borderId="20" xfId="145" applyNumberFormat="1" applyFont="1" applyFill="1" applyBorder="1" applyAlignment="1">
      <alignment horizontal="center" vertical="center"/>
      <protection/>
    </xf>
    <xf numFmtId="3" fontId="7" fillId="44" borderId="20" xfId="145" applyNumberFormat="1" applyFont="1" applyFill="1" applyBorder="1" applyAlignment="1">
      <alignment horizontal="center" vertical="center"/>
      <protection/>
    </xf>
    <xf numFmtId="3" fontId="7" fillId="4" borderId="20" xfId="146" applyNumberFormat="1" applyFont="1" applyFill="1" applyBorder="1" applyAlignment="1">
      <alignment horizontal="center" vertical="center"/>
      <protection/>
    </xf>
    <xf numFmtId="49" fontId="7" fillId="0" borderId="20" xfId="145" applyNumberFormat="1" applyFont="1" applyBorder="1" applyAlignment="1">
      <alignment horizontal="center" vertical="center"/>
      <protection/>
    </xf>
    <xf numFmtId="49" fontId="7" fillId="47" borderId="20" xfId="145" applyNumberFormat="1" applyFont="1" applyFill="1" applyBorder="1" applyAlignment="1">
      <alignment horizontal="left" vertical="center"/>
      <protection/>
    </xf>
    <xf numFmtId="3" fontId="4" fillId="47" borderId="20" xfId="145" applyNumberFormat="1" applyFont="1" applyFill="1" applyBorder="1" applyAlignment="1">
      <alignment horizontal="center" vertical="center"/>
      <protection/>
    </xf>
    <xf numFmtId="3" fontId="4" fillId="44" borderId="20" xfId="145" applyNumberFormat="1" applyFont="1" applyFill="1" applyBorder="1" applyAlignment="1">
      <alignment horizontal="center" vertical="center"/>
      <protection/>
    </xf>
    <xf numFmtId="49" fontId="4" fillId="0" borderId="23" xfId="145" applyNumberFormat="1" applyFont="1" applyBorder="1" applyAlignment="1">
      <alignment horizontal="center" vertical="center"/>
      <protection/>
    </xf>
    <xf numFmtId="49" fontId="0" fillId="0" borderId="0" xfId="145" applyNumberFormat="1" applyFont="1" applyAlignment="1">
      <alignment vertical="center"/>
      <protection/>
    </xf>
    <xf numFmtId="3" fontId="4" fillId="0" borderId="20" xfId="145" applyNumberFormat="1" applyFont="1" applyFill="1" applyBorder="1" applyAlignment="1">
      <alignment horizontal="center" vertical="center"/>
      <protection/>
    </xf>
    <xf numFmtId="3" fontId="4" fillId="47" borderId="20" xfId="146" applyNumberFormat="1" applyFont="1" applyFill="1" applyBorder="1" applyAlignment="1">
      <alignment horizontal="center" vertical="center"/>
      <protection/>
    </xf>
    <xf numFmtId="49" fontId="4" fillId="47" borderId="23" xfId="145" applyNumberFormat="1" applyFont="1" applyFill="1" applyBorder="1" applyAlignment="1">
      <alignment horizontal="center" vertical="center"/>
      <protection/>
    </xf>
    <xf numFmtId="9" fontId="20" fillId="0" borderId="0" xfId="154" applyFont="1" applyAlignment="1">
      <alignment vertical="center"/>
    </xf>
    <xf numFmtId="49" fontId="4" fillId="0" borderId="0" xfId="145" applyNumberFormat="1" applyFont="1" applyBorder="1" applyAlignment="1">
      <alignment horizontal="center"/>
      <protection/>
    </xf>
    <xf numFmtId="49" fontId="4" fillId="47" borderId="0" xfId="145" applyNumberFormat="1" applyFont="1" applyFill="1" applyBorder="1" applyAlignment="1">
      <alignment horizontal="left"/>
      <protection/>
    </xf>
    <xf numFmtId="49" fontId="0" fillId="0" borderId="0" xfId="145" applyNumberFormat="1" applyFont="1" applyFill="1" applyBorder="1" applyAlignment="1">
      <alignment horizontal="center"/>
      <protection/>
    </xf>
    <xf numFmtId="3" fontId="4" fillId="47" borderId="19" xfId="146" applyNumberFormat="1" applyFont="1" applyFill="1" applyBorder="1" applyAlignment="1">
      <alignment horizontal="center" vertical="center"/>
      <protection/>
    </xf>
    <xf numFmtId="9" fontId="0" fillId="0" borderId="0" xfId="154" applyFont="1" applyAlignment="1">
      <alignment/>
    </xf>
    <xf numFmtId="49" fontId="29" fillId="0" borderId="0" xfId="145" applyNumberFormat="1" applyFont="1" applyBorder="1" applyAlignment="1">
      <alignment wrapText="1"/>
      <protection/>
    </xf>
    <xf numFmtId="3" fontId="4" fillId="47" borderId="0" xfId="146" applyNumberFormat="1" applyFont="1" applyFill="1" applyBorder="1" applyAlignment="1">
      <alignment horizontal="center" vertical="center"/>
      <protection/>
    </xf>
    <xf numFmtId="49" fontId="29" fillId="0" borderId="0" xfId="145" applyNumberFormat="1" applyFont="1" applyAlignment="1">
      <alignment wrapText="1"/>
      <protection/>
    </xf>
    <xf numFmtId="49" fontId="37" fillId="0" borderId="0" xfId="145" applyNumberFormat="1" applyFont="1">
      <alignment/>
      <protection/>
    </xf>
    <xf numFmtId="49" fontId="37" fillId="0" borderId="0" xfId="145" applyNumberFormat="1" applyFont="1" applyAlignment="1">
      <alignment wrapText="1"/>
      <protection/>
    </xf>
    <xf numFmtId="49" fontId="3" fillId="47" borderId="0" xfId="145" applyNumberFormat="1" applyFont="1" applyFill="1" applyAlignment="1">
      <alignment/>
      <protection/>
    </xf>
    <xf numFmtId="49" fontId="72" fillId="0" borderId="0" xfId="145" applyNumberFormat="1" applyFont="1">
      <alignment/>
      <protection/>
    </xf>
    <xf numFmtId="49" fontId="13" fillId="0" borderId="0" xfId="145" applyNumberFormat="1" applyFont="1" applyBorder="1" applyAlignment="1">
      <alignment wrapText="1"/>
      <protection/>
    </xf>
    <xf numFmtId="49" fontId="0" fillId="0" borderId="0" xfId="147" applyNumberFormat="1" applyFont="1" applyAlignment="1">
      <alignment horizontal="left"/>
      <protection/>
    </xf>
    <xf numFmtId="49" fontId="14" fillId="0" borderId="0" xfId="147" applyNumberFormat="1" applyFont="1" applyAlignment="1">
      <alignment wrapText="1"/>
      <protection/>
    </xf>
    <xf numFmtId="49" fontId="3" fillId="47" borderId="0" xfId="147" applyNumberFormat="1" applyFont="1" applyFill="1" applyBorder="1" applyAlignment="1">
      <alignment horizontal="left"/>
      <protection/>
    </xf>
    <xf numFmtId="49" fontId="0" fillId="47" borderId="0" xfId="147" applyNumberFormat="1" applyFont="1" applyFill="1" applyBorder="1" applyAlignment="1">
      <alignment horizontal="left"/>
      <protection/>
    </xf>
    <xf numFmtId="49" fontId="27" fillId="0" borderId="0" xfId="147" applyNumberFormat="1" applyFont="1">
      <alignment/>
      <protection/>
    </xf>
    <xf numFmtId="49" fontId="0" fillId="47" borderId="0" xfId="147" applyNumberFormat="1" applyFont="1" applyFill="1" applyBorder="1" applyAlignment="1">
      <alignment/>
      <protection/>
    </xf>
    <xf numFmtId="49" fontId="3" fillId="0" borderId="0" xfId="147" applyNumberFormat="1" applyFont="1" applyBorder="1" applyAlignment="1">
      <alignment horizontal="left"/>
      <protection/>
    </xf>
    <xf numFmtId="49" fontId="0" fillId="0" borderId="0" xfId="147" applyNumberFormat="1" applyFont="1" applyBorder="1" applyAlignment="1">
      <alignment horizontal="left"/>
      <protection/>
    </xf>
    <xf numFmtId="49" fontId="0" fillId="0" borderId="0" xfId="147" applyNumberFormat="1" applyFont="1" applyBorder="1" applyAlignment="1">
      <alignment/>
      <protection/>
    </xf>
    <xf numFmtId="49" fontId="18" fillId="0" borderId="22" xfId="147" applyNumberFormat="1" applyFont="1" applyBorder="1" applyAlignment="1">
      <alignment horizontal="left"/>
      <protection/>
    </xf>
    <xf numFmtId="49" fontId="3" fillId="0" borderId="22" xfId="147" applyNumberFormat="1" applyFont="1" applyBorder="1" applyAlignment="1">
      <alignment horizontal="left"/>
      <protection/>
    </xf>
    <xf numFmtId="49" fontId="27" fillId="0" borderId="0" xfId="147" applyNumberFormat="1" applyFont="1" applyFill="1">
      <alignment/>
      <protection/>
    </xf>
    <xf numFmtId="49" fontId="27" fillId="0" borderId="0" xfId="147" applyNumberFormat="1" applyFont="1" applyAlignment="1">
      <alignment vertical="center"/>
      <protection/>
    </xf>
    <xf numFmtId="49" fontId="6" fillId="47" borderId="20" xfId="147" applyNumberFormat="1" applyFont="1" applyFill="1" applyBorder="1" applyAlignment="1">
      <alignment horizontal="left" vertical="center"/>
      <protection/>
    </xf>
    <xf numFmtId="49" fontId="1" fillId="0" borderId="0" xfId="147" applyNumberFormat="1" applyFont="1">
      <alignment/>
      <protection/>
    </xf>
    <xf numFmtId="49" fontId="29" fillId="0" borderId="0" xfId="147" applyNumberFormat="1" applyFont="1" applyBorder="1" applyAlignment="1">
      <alignment/>
      <protection/>
    </xf>
    <xf numFmtId="49" fontId="79" fillId="0" borderId="0" xfId="147" applyNumberFormat="1" applyFont="1">
      <alignment/>
      <protection/>
    </xf>
    <xf numFmtId="49" fontId="25" fillId="0" borderId="0" xfId="147" applyNumberFormat="1" applyFont="1" applyBorder="1" applyAlignment="1">
      <alignment/>
      <protection/>
    </xf>
    <xf numFmtId="49" fontId="5" fillId="0" borderId="0" xfId="147" applyNumberFormat="1" applyFont="1">
      <alignment/>
      <protection/>
    </xf>
    <xf numFmtId="49" fontId="29" fillId="0" borderId="0" xfId="147" applyNumberFormat="1" applyFont="1" applyAlignment="1">
      <alignment horizontal="center"/>
      <protection/>
    </xf>
    <xf numFmtId="49" fontId="29" fillId="0" borderId="0" xfId="147" applyNumberFormat="1" applyFont="1">
      <alignment/>
      <protection/>
    </xf>
    <xf numFmtId="49" fontId="79" fillId="0" borderId="0" xfId="147" applyNumberFormat="1" applyFont="1" applyAlignment="1">
      <alignment horizontal="center"/>
      <protection/>
    </xf>
    <xf numFmtId="49" fontId="13" fillId="0" borderId="0" xfId="147" applyNumberFormat="1" applyFont="1" applyBorder="1" applyAlignment="1">
      <alignment wrapText="1"/>
      <protection/>
    </xf>
    <xf numFmtId="49" fontId="81" fillId="0" borderId="0" xfId="147" applyNumberFormat="1" applyFont="1">
      <alignment/>
      <protection/>
    </xf>
    <xf numFmtId="9" fontId="27" fillId="0" borderId="0" xfId="154" applyFont="1" applyAlignment="1">
      <alignment/>
    </xf>
    <xf numFmtId="3" fontId="0" fillId="47" borderId="0" xfId="147" applyNumberFormat="1" applyFont="1" applyFill="1" applyBorder="1" applyAlignment="1">
      <alignment/>
      <protection/>
    </xf>
    <xf numFmtId="0" fontId="27" fillId="0" borderId="0" xfId="147">
      <alignment/>
      <protection/>
    </xf>
    <xf numFmtId="0" fontId="0" fillId="0" borderId="0" xfId="147" applyFont="1" applyAlignment="1">
      <alignment horizontal="left"/>
      <protection/>
    </xf>
    <xf numFmtId="0" fontId="0" fillId="0" borderId="0" xfId="147" applyFont="1" applyBorder="1" applyAlignment="1">
      <alignment/>
      <protection/>
    </xf>
    <xf numFmtId="0" fontId="0" fillId="0" borderId="0" xfId="147" applyFont="1" applyBorder="1" applyAlignment="1">
      <alignment horizontal="left"/>
      <protection/>
    </xf>
    <xf numFmtId="0" fontId="27" fillId="0" borderId="0" xfId="147" applyFont="1">
      <alignment/>
      <protection/>
    </xf>
    <xf numFmtId="0" fontId="6" fillId="0" borderId="20" xfId="147" applyFont="1" applyBorder="1" applyAlignment="1">
      <alignment horizontal="center" vertical="center"/>
      <protection/>
    </xf>
    <xf numFmtId="0" fontId="6" fillId="47" borderId="20" xfId="147" applyFont="1" applyFill="1" applyBorder="1" applyAlignment="1">
      <alignment horizontal="left" vertical="center"/>
      <protection/>
    </xf>
    <xf numFmtId="9" fontId="27" fillId="0" borderId="0" xfId="154" applyFont="1" applyAlignment="1">
      <alignment vertical="center"/>
    </xf>
    <xf numFmtId="0" fontId="5" fillId="0" borderId="23" xfId="147" applyFont="1" applyBorder="1" applyAlignment="1">
      <alignment horizontal="center" vertical="center"/>
      <protection/>
    </xf>
    <xf numFmtId="0" fontId="27" fillId="0" borderId="0" xfId="147" applyFont="1" applyAlignment="1">
      <alignment vertical="center"/>
      <protection/>
    </xf>
    <xf numFmtId="0" fontId="1" fillId="0" borderId="0" xfId="147" applyFont="1">
      <alignment/>
      <protection/>
    </xf>
    <xf numFmtId="0" fontId="25" fillId="0" borderId="0" xfId="147" applyFont="1" applyBorder="1" applyAlignment="1">
      <alignment horizontal="center" wrapText="1"/>
      <protection/>
    </xf>
    <xf numFmtId="0" fontId="29" fillId="0" borderId="0" xfId="147" applyFont="1" applyBorder="1" applyAlignment="1">
      <alignment wrapText="1"/>
      <protection/>
    </xf>
    <xf numFmtId="0" fontId="25" fillId="0" borderId="0" xfId="147" applyNumberFormat="1" applyFont="1" applyBorder="1" applyAlignment="1">
      <alignment/>
      <protection/>
    </xf>
    <xf numFmtId="0" fontId="79" fillId="0" borderId="0" xfId="147" applyFont="1">
      <alignment/>
      <protection/>
    </xf>
    <xf numFmtId="0" fontId="25" fillId="0" borderId="0" xfId="147" applyNumberFormat="1" applyFont="1" applyBorder="1" applyAlignment="1">
      <alignment horizontal="center"/>
      <protection/>
    </xf>
    <xf numFmtId="0" fontId="5" fillId="0" borderId="0" xfId="147" applyFont="1">
      <alignment/>
      <protection/>
    </xf>
    <xf numFmtId="0" fontId="29" fillId="0" borderId="0" xfId="147" applyFont="1">
      <alignment/>
      <protection/>
    </xf>
    <xf numFmtId="0" fontId="25" fillId="0" borderId="0" xfId="145" applyFont="1" applyAlignment="1">
      <alignment/>
      <protection/>
    </xf>
    <xf numFmtId="49" fontId="19" fillId="0" borderId="0" xfId="147" applyNumberFormat="1" applyFont="1">
      <alignment/>
      <protection/>
    </xf>
    <xf numFmtId="49" fontId="4" fillId="47" borderId="0" xfId="147" applyNumberFormat="1" applyFont="1" applyFill="1" applyBorder="1" applyAlignment="1">
      <alignment horizontal="left"/>
      <protection/>
    </xf>
    <xf numFmtId="49" fontId="4" fillId="0" borderId="0" xfId="147" applyNumberFormat="1" applyFont="1" applyBorder="1" applyAlignment="1">
      <alignment horizontal="left"/>
      <protection/>
    </xf>
    <xf numFmtId="49" fontId="0" fillId="0" borderId="22" xfId="147" applyNumberFormat="1" applyFont="1" applyBorder="1" applyAlignment="1">
      <alignment/>
      <protection/>
    </xf>
    <xf numFmtId="49" fontId="6" fillId="0" borderId="20" xfId="147" applyNumberFormat="1" applyFont="1" applyFill="1" applyBorder="1" applyAlignment="1">
      <alignment horizontal="center" vertical="center" wrapText="1"/>
      <protection/>
    </xf>
    <xf numFmtId="49" fontId="5" fillId="0" borderId="24" xfId="147" applyNumberFormat="1" applyFont="1" applyFill="1" applyBorder="1">
      <alignment/>
      <protection/>
    </xf>
    <xf numFmtId="49" fontId="5" fillId="0" borderId="0" xfId="147" applyNumberFormat="1" applyFont="1" applyFill="1">
      <alignment/>
      <protection/>
    </xf>
    <xf numFmtId="49" fontId="24" fillId="0" borderId="0" xfId="147" applyNumberFormat="1" applyFont="1" applyFill="1">
      <alignment/>
      <protection/>
    </xf>
    <xf numFmtId="49" fontId="6" fillId="0" borderId="25" xfId="147" applyNumberFormat="1" applyFont="1" applyFill="1" applyBorder="1" applyAlignment="1">
      <alignment horizontal="center" vertical="center" wrapText="1"/>
      <protection/>
    </xf>
    <xf numFmtId="49" fontId="19" fillId="0" borderId="20" xfId="147" applyNumberFormat="1" applyFont="1" applyFill="1" applyBorder="1" applyAlignment="1">
      <alignment horizontal="center" vertical="center"/>
      <protection/>
    </xf>
    <xf numFmtId="49" fontId="19" fillId="0" borderId="20" xfId="147" applyNumberFormat="1" applyFont="1" applyBorder="1" applyAlignment="1">
      <alignment horizontal="center" vertical="center"/>
      <protection/>
    </xf>
    <xf numFmtId="49" fontId="5" fillId="0" borderId="0" xfId="147" applyNumberFormat="1" applyFont="1" applyAlignment="1">
      <alignment vertical="center"/>
      <protection/>
    </xf>
    <xf numFmtId="3" fontId="30" fillId="3" borderId="20" xfId="147" applyNumberFormat="1" applyFont="1" applyFill="1" applyBorder="1" applyAlignment="1">
      <alignment horizontal="center" vertical="center"/>
      <protection/>
    </xf>
    <xf numFmtId="3" fontId="69" fillId="3" borderId="20" xfId="147" applyNumberFormat="1" applyFont="1" applyFill="1" applyBorder="1" applyAlignment="1">
      <alignment horizontal="center" vertical="center"/>
      <protection/>
    </xf>
    <xf numFmtId="3" fontId="30" fillId="4" borderId="20" xfId="147" applyNumberFormat="1" applyFont="1" applyFill="1" applyBorder="1" applyAlignment="1">
      <alignment horizontal="center" vertical="center"/>
      <protection/>
    </xf>
    <xf numFmtId="3" fontId="6" fillId="44" borderId="20" xfId="147" applyNumberFormat="1" applyFont="1" applyFill="1" applyBorder="1" applyAlignment="1">
      <alignment horizontal="center" vertical="center"/>
      <protection/>
    </xf>
    <xf numFmtId="49" fontId="6" fillId="0" borderId="20" xfId="147" applyNumberFormat="1" applyFont="1" applyBorder="1" applyAlignment="1">
      <alignment horizontal="center" vertical="center"/>
      <protection/>
    </xf>
    <xf numFmtId="3" fontId="5" fillId="47" borderId="20" xfId="147" applyNumberFormat="1" applyFont="1" applyFill="1" applyBorder="1" applyAlignment="1">
      <alignment horizontal="center" vertical="center"/>
      <protection/>
    </xf>
    <xf numFmtId="49" fontId="6" fillId="0" borderId="23" xfId="147" applyNumberFormat="1" applyFont="1" applyBorder="1" applyAlignment="1">
      <alignment horizontal="center" vertical="center"/>
      <protection/>
    </xf>
    <xf numFmtId="49" fontId="5" fillId="0" borderId="23" xfId="147" applyNumberFormat="1" applyFont="1" applyBorder="1" applyAlignment="1">
      <alignment horizontal="center" vertical="center"/>
      <protection/>
    </xf>
    <xf numFmtId="3" fontId="5" fillId="0" borderId="20" xfId="147" applyNumberFormat="1" applyFont="1" applyBorder="1" applyAlignment="1">
      <alignment horizontal="center" vertical="center"/>
      <protection/>
    </xf>
    <xf numFmtId="49" fontId="87" fillId="0" borderId="0" xfId="147" applyNumberFormat="1" applyFont="1">
      <alignment/>
      <protection/>
    </xf>
    <xf numFmtId="49" fontId="27" fillId="0" borderId="0" xfId="147" applyNumberFormat="1">
      <alignment/>
      <protection/>
    </xf>
    <xf numFmtId="49" fontId="29" fillId="0" borderId="0" xfId="147" applyNumberFormat="1" applyFont="1" applyBorder="1" applyAlignment="1">
      <alignment wrapText="1"/>
      <protection/>
    </xf>
    <xf numFmtId="49" fontId="21" fillId="0" borderId="0" xfId="147" applyNumberFormat="1" applyFont="1">
      <alignment/>
      <protection/>
    </xf>
    <xf numFmtId="49" fontId="31" fillId="0" borderId="0" xfId="147" applyNumberFormat="1" applyFont="1">
      <alignment/>
      <protection/>
    </xf>
    <xf numFmtId="49" fontId="31" fillId="0" borderId="0" xfId="147" applyNumberFormat="1" applyFont="1" applyAlignment="1">
      <alignment horizontal="center"/>
      <protection/>
    </xf>
    <xf numFmtId="0" fontId="4" fillId="0" borderId="0" xfId="147" applyNumberFormat="1" applyFont="1" applyAlignment="1">
      <alignment horizontal="left"/>
      <protection/>
    </xf>
    <xf numFmtId="0" fontId="5" fillId="0" borderId="0" xfId="147" applyFont="1" applyAlignment="1">
      <alignment/>
      <protection/>
    </xf>
    <xf numFmtId="3" fontId="5" fillId="0" borderId="0" xfId="147" applyNumberFormat="1" applyFont="1">
      <alignment/>
      <protection/>
    </xf>
    <xf numFmtId="0" fontId="7" fillId="0" borderId="0" xfId="147" applyFont="1" applyBorder="1" applyAlignment="1">
      <alignment/>
      <protection/>
    </xf>
    <xf numFmtId="0" fontId="27" fillId="0" borderId="24" xfId="147" applyFont="1" applyBorder="1">
      <alignment/>
      <protection/>
    </xf>
    <xf numFmtId="0" fontId="27" fillId="0" borderId="0" xfId="147" applyFont="1" applyBorder="1">
      <alignment/>
      <protection/>
    </xf>
    <xf numFmtId="0" fontId="12" fillId="0" borderId="20" xfId="147" applyFont="1" applyBorder="1" applyAlignment="1">
      <alignment horizontal="center" vertical="center" wrapText="1"/>
      <protection/>
    </xf>
    <xf numFmtId="0" fontId="19" fillId="0" borderId="23" xfId="147" applyFont="1" applyFill="1" applyBorder="1" applyAlignment="1">
      <alignment horizontal="center" vertical="center"/>
      <protection/>
    </xf>
    <xf numFmtId="0" fontId="19" fillId="0" borderId="20" xfId="147" applyFont="1" applyFill="1" applyBorder="1" applyAlignment="1">
      <alignment horizontal="center" vertical="center"/>
      <protection/>
    </xf>
    <xf numFmtId="0" fontId="19" fillId="0" borderId="20" xfId="147" applyFont="1" applyBorder="1" applyAlignment="1">
      <alignment horizontal="center" vertical="center"/>
      <protection/>
    </xf>
    <xf numFmtId="3" fontId="20" fillId="3" borderId="20" xfId="147" applyNumberFormat="1" applyFont="1" applyFill="1" applyBorder="1" applyAlignment="1">
      <alignment horizontal="center" vertical="center"/>
      <protection/>
    </xf>
    <xf numFmtId="3" fontId="35" fillId="3" borderId="20" xfId="147" applyNumberFormat="1" applyFont="1" applyFill="1" applyBorder="1" applyAlignment="1">
      <alignment horizontal="center" vertical="center"/>
      <protection/>
    </xf>
    <xf numFmtId="3" fontId="3" fillId="44" borderId="23" xfId="147" applyNumberFormat="1" applyFont="1" applyFill="1" applyBorder="1" applyAlignment="1">
      <alignment horizontal="center" vertical="center"/>
      <protection/>
    </xf>
    <xf numFmtId="3" fontId="0" fillId="48" borderId="23" xfId="147" applyNumberFormat="1" applyFont="1" applyFill="1" applyBorder="1" applyAlignment="1">
      <alignment horizontal="center" vertical="center"/>
      <protection/>
    </xf>
    <xf numFmtId="3" fontId="0" fillId="0" borderId="20" xfId="147" applyNumberFormat="1" applyFont="1" applyBorder="1" applyAlignment="1">
      <alignment horizontal="center" vertical="center"/>
      <protection/>
    </xf>
    <xf numFmtId="3" fontId="0" fillId="0" borderId="26" xfId="147" applyNumberFormat="1" applyFont="1" applyBorder="1" applyAlignment="1">
      <alignment horizontal="center" vertical="center"/>
      <protection/>
    </xf>
    <xf numFmtId="0" fontId="6" fillId="0" borderId="23" xfId="147" applyFont="1" applyBorder="1" applyAlignment="1">
      <alignment horizontal="center" vertical="center"/>
      <protection/>
    </xf>
    <xf numFmtId="3" fontId="0" fillId="44" borderId="23" xfId="147" applyNumberFormat="1" applyFont="1" applyFill="1" applyBorder="1" applyAlignment="1">
      <alignment horizontal="center" vertical="center"/>
      <protection/>
    </xf>
    <xf numFmtId="3" fontId="0" fillId="47" borderId="20" xfId="147" applyNumberFormat="1" applyFont="1" applyFill="1" applyBorder="1" applyAlignment="1">
      <alignment horizontal="center" vertical="center"/>
      <protection/>
    </xf>
    <xf numFmtId="3" fontId="0" fillId="47" borderId="26" xfId="147" applyNumberFormat="1" applyFont="1" applyFill="1" applyBorder="1" applyAlignment="1">
      <alignment horizontal="center" vertical="center"/>
      <protection/>
    </xf>
    <xf numFmtId="0" fontId="29" fillId="0" borderId="0" xfId="147" applyNumberFormat="1" applyFont="1" applyBorder="1" applyAlignment="1">
      <alignment/>
      <protection/>
    </xf>
    <xf numFmtId="0" fontId="88" fillId="0" borderId="0" xfId="147" applyFont="1">
      <alignment/>
      <protection/>
    </xf>
    <xf numFmtId="0" fontId="16" fillId="0" borderId="0" xfId="147" applyFont="1">
      <alignment/>
      <protection/>
    </xf>
    <xf numFmtId="0" fontId="28" fillId="0" borderId="0" xfId="147" applyFont="1">
      <alignment/>
      <protection/>
    </xf>
    <xf numFmtId="0" fontId="13" fillId="0" borderId="0" xfId="147" applyFont="1">
      <alignment/>
      <protection/>
    </xf>
    <xf numFmtId="49" fontId="13" fillId="0" borderId="0" xfId="147" applyNumberFormat="1" applyFont="1">
      <alignment/>
      <protection/>
    </xf>
    <xf numFmtId="0" fontId="81" fillId="0" borderId="0" xfId="147" applyFont="1">
      <alignment/>
      <protection/>
    </xf>
    <xf numFmtId="49" fontId="18" fillId="0" borderId="0" xfId="147" applyNumberFormat="1" applyFont="1" applyBorder="1" applyAlignment="1">
      <alignment/>
      <protection/>
    </xf>
    <xf numFmtId="49" fontId="27" fillId="0" borderId="0" xfId="147" applyNumberFormat="1" applyFont="1" applyAlignment="1">
      <alignment horizontal="center"/>
      <protection/>
    </xf>
    <xf numFmtId="3" fontId="19" fillId="47" borderId="22" xfId="147" applyNumberFormat="1" applyFont="1" applyFill="1" applyBorder="1" applyAlignment="1">
      <alignment horizontal="center"/>
      <protection/>
    </xf>
    <xf numFmtId="49" fontId="5" fillId="0" borderId="22" xfId="147" applyNumberFormat="1" applyFont="1" applyBorder="1" applyAlignment="1">
      <alignment/>
      <protection/>
    </xf>
    <xf numFmtId="49" fontId="27" fillId="0" borderId="0" xfId="147" applyNumberFormat="1" applyFill="1">
      <alignment/>
      <protection/>
    </xf>
    <xf numFmtId="49" fontId="27" fillId="0" borderId="0" xfId="147" applyNumberFormat="1" applyFill="1" applyAlignment="1">
      <alignment vertical="center" wrapText="1"/>
      <protection/>
    </xf>
    <xf numFmtId="49" fontId="27" fillId="0" borderId="0" xfId="147" applyNumberFormat="1" applyAlignment="1">
      <alignment vertical="center"/>
      <protection/>
    </xf>
    <xf numFmtId="3" fontId="5" fillId="44" borderId="20" xfId="147" applyNumberFormat="1" applyFont="1" applyFill="1" applyBorder="1" applyAlignment="1">
      <alignment horizontal="center" vertical="center"/>
      <protection/>
    </xf>
    <xf numFmtId="3" fontId="27" fillId="0" borderId="20" xfId="147" applyNumberFormat="1" applyFont="1" applyBorder="1" applyAlignment="1">
      <alignment horizontal="center" vertical="center"/>
      <protection/>
    </xf>
    <xf numFmtId="0" fontId="5" fillId="0" borderId="20" xfId="147" applyFont="1" applyBorder="1" applyAlignment="1">
      <alignment horizontal="center" vertical="center"/>
      <protection/>
    </xf>
    <xf numFmtId="3" fontId="5" fillId="0" borderId="20" xfId="147" applyNumberFormat="1" applyFont="1" applyFill="1" applyBorder="1" applyAlignment="1">
      <alignment horizontal="center" vertical="center"/>
      <protection/>
    </xf>
    <xf numFmtId="3" fontId="27" fillId="0" borderId="20" xfId="147" applyNumberFormat="1" applyFont="1" applyFill="1" applyBorder="1" applyAlignment="1">
      <alignment horizontal="center" vertical="center"/>
      <protection/>
    </xf>
    <xf numFmtId="49" fontId="27" fillId="0" borderId="0" xfId="147" applyNumberFormat="1" applyAlignment="1">
      <alignment horizontal="center"/>
      <protection/>
    </xf>
    <xf numFmtId="49" fontId="72" fillId="0" borderId="0" xfId="147" applyNumberFormat="1" applyFont="1" applyAlignment="1">
      <alignment horizontal="left"/>
      <protection/>
    </xf>
    <xf numFmtId="49" fontId="31" fillId="0" borderId="0" xfId="147" applyNumberFormat="1" applyFont="1" applyAlignment="1">
      <alignment/>
      <protection/>
    </xf>
    <xf numFmtId="49" fontId="3" fillId="47" borderId="0" xfId="147" applyNumberFormat="1" applyFont="1" applyFill="1" applyBorder="1" applyAlignment="1">
      <alignment/>
      <protection/>
    </xf>
    <xf numFmtId="49" fontId="3" fillId="0" borderId="0" xfId="147" applyNumberFormat="1" applyFont="1" applyAlignment="1">
      <alignment/>
      <protection/>
    </xf>
    <xf numFmtId="49" fontId="3" fillId="0" borderId="0" xfId="147" applyNumberFormat="1" applyFont="1" applyBorder="1" applyAlignment="1">
      <alignment/>
      <protection/>
    </xf>
    <xf numFmtId="49" fontId="6" fillId="0" borderId="22" xfId="147" applyNumberFormat="1" applyFont="1" applyBorder="1" applyAlignment="1">
      <alignment/>
      <protection/>
    </xf>
    <xf numFmtId="3" fontId="19" fillId="0" borderId="20" xfId="147" applyNumberFormat="1" applyFont="1" applyBorder="1" applyAlignment="1">
      <alignment horizontal="center" vertical="center"/>
      <protection/>
    </xf>
    <xf numFmtId="49" fontId="27" fillId="47" borderId="0" xfId="147" applyNumberFormat="1" applyFont="1" applyFill="1" applyAlignment="1">
      <alignment vertical="center"/>
      <protection/>
    </xf>
    <xf numFmtId="3" fontId="27" fillId="47" borderId="20" xfId="147" applyNumberFormat="1" applyFont="1" applyFill="1" applyBorder="1" applyAlignment="1">
      <alignment horizontal="center" vertical="center"/>
      <protection/>
    </xf>
    <xf numFmtId="3" fontId="91" fillId="0" borderId="20" xfId="147" applyNumberFormat="1" applyFont="1" applyBorder="1" applyAlignment="1">
      <alignment horizontal="center" vertical="center"/>
      <protection/>
    </xf>
    <xf numFmtId="0" fontId="5" fillId="0" borderId="19" xfId="147" applyFont="1" applyFill="1" applyBorder="1" applyAlignment="1">
      <alignment horizontal="center" vertical="center"/>
      <protection/>
    </xf>
    <xf numFmtId="49" fontId="6" fillId="0" borderId="19" xfId="145" applyNumberFormat="1" applyFont="1" applyFill="1" applyBorder="1" applyAlignment="1">
      <alignment horizontal="left" vertical="center"/>
      <protection/>
    </xf>
    <xf numFmtId="3" fontId="5" fillId="0" borderId="19" xfId="147" applyNumberFormat="1" applyFont="1" applyFill="1" applyBorder="1" applyAlignment="1">
      <alignment horizontal="center" vertical="center"/>
      <protection/>
    </xf>
    <xf numFmtId="3" fontId="19" fillId="0" borderId="19" xfId="147" applyNumberFormat="1" applyFont="1" applyFill="1" applyBorder="1" applyAlignment="1">
      <alignment horizontal="center" vertical="center"/>
      <protection/>
    </xf>
    <xf numFmtId="3" fontId="27" fillId="0" borderId="19" xfId="147" applyNumberFormat="1" applyFont="1" applyFill="1" applyBorder="1" applyAlignment="1">
      <alignment vertical="center"/>
      <protection/>
    </xf>
    <xf numFmtId="3" fontId="92" fillId="0" borderId="19" xfId="147" applyNumberFormat="1" applyFont="1" applyFill="1" applyBorder="1" applyAlignment="1">
      <alignment vertical="center"/>
      <protection/>
    </xf>
    <xf numFmtId="49" fontId="31" fillId="0" borderId="0" xfId="147" applyNumberFormat="1" applyFont="1" applyBorder="1" applyAlignment="1">
      <alignment/>
      <protection/>
    </xf>
    <xf numFmtId="49" fontId="29" fillId="0" borderId="0" xfId="147" applyNumberFormat="1" applyFont="1" applyBorder="1" applyAlignment="1">
      <alignment horizontal="center"/>
      <protection/>
    </xf>
    <xf numFmtId="49" fontId="29" fillId="0" borderId="0" xfId="147" applyNumberFormat="1" applyFont="1" applyAlignment="1">
      <alignment/>
      <protection/>
    </xf>
    <xf numFmtId="0" fontId="5" fillId="47" borderId="0" xfId="147" applyFont="1" applyFill="1" applyBorder="1" applyAlignment="1">
      <alignment/>
      <protection/>
    </xf>
    <xf numFmtId="49" fontId="93" fillId="0" borderId="0" xfId="147" applyNumberFormat="1" applyFont="1">
      <alignment/>
      <protection/>
    </xf>
    <xf numFmtId="49" fontId="94" fillId="0" borderId="0" xfId="147" applyNumberFormat="1" applyFont="1">
      <alignment/>
      <protection/>
    </xf>
    <xf numFmtId="49" fontId="95" fillId="0" borderId="0" xfId="147" applyNumberFormat="1" applyFont="1" applyAlignment="1">
      <alignment horizontal="center"/>
      <protection/>
    </xf>
    <xf numFmtId="49" fontId="25" fillId="47" borderId="0" xfId="145" applyNumberFormat="1" applyFont="1" applyFill="1" applyAlignment="1">
      <alignment/>
      <protection/>
    </xf>
    <xf numFmtId="49" fontId="80" fillId="0" borderId="0" xfId="147" applyNumberFormat="1" applyFont="1">
      <alignment/>
      <protection/>
    </xf>
    <xf numFmtId="49" fontId="31" fillId="0" borderId="0" xfId="147" applyNumberFormat="1" applyFont="1" applyBorder="1" applyAlignment="1">
      <alignment wrapText="1"/>
      <protection/>
    </xf>
    <xf numFmtId="49" fontId="83" fillId="0" borderId="0" xfId="147" applyNumberFormat="1" applyFont="1">
      <alignment/>
      <protection/>
    </xf>
    <xf numFmtId="49" fontId="78" fillId="0" borderId="0" xfId="147" applyNumberFormat="1" applyFont="1">
      <alignment/>
      <protection/>
    </xf>
    <xf numFmtId="49" fontId="14" fillId="0" borderId="0" xfId="147" applyNumberFormat="1" applyFont="1" applyFill="1" applyAlignment="1">
      <alignment wrapText="1"/>
      <protection/>
    </xf>
    <xf numFmtId="49" fontId="0" fillId="0" borderId="0" xfId="147" applyNumberFormat="1" applyFont="1" applyFill="1" applyBorder="1" applyAlignment="1">
      <alignment/>
      <protection/>
    </xf>
    <xf numFmtId="49" fontId="3" fillId="0" borderId="0" xfId="147" applyNumberFormat="1" applyFont="1" applyFill="1" applyBorder="1" applyAlignment="1">
      <alignment/>
      <protection/>
    </xf>
    <xf numFmtId="49" fontId="96" fillId="0" borderId="0" xfId="147" applyNumberFormat="1" applyFont="1" applyFill="1">
      <alignment/>
      <protection/>
    </xf>
    <xf numFmtId="49" fontId="27" fillId="0" borderId="0" xfId="147" applyNumberFormat="1" applyFont="1" applyFill="1" applyAlignment="1">
      <alignment horizontal="center"/>
      <protection/>
    </xf>
    <xf numFmtId="49" fontId="19" fillId="0" borderId="0" xfId="147" applyNumberFormat="1" applyFont="1" applyFill="1" applyBorder="1" applyAlignment="1">
      <alignment/>
      <protection/>
    </xf>
    <xf numFmtId="49" fontId="6" fillId="0" borderId="0" xfId="147" applyNumberFormat="1" applyFont="1" applyFill="1" applyBorder="1" applyAlignment="1">
      <alignment/>
      <protection/>
    </xf>
    <xf numFmtId="49" fontId="82" fillId="0" borderId="0" xfId="147" applyNumberFormat="1" applyFont="1" applyFill="1">
      <alignment/>
      <protection/>
    </xf>
    <xf numFmtId="49" fontId="82" fillId="0" borderId="0" xfId="147" applyNumberFormat="1" applyFont="1" applyFill="1" applyAlignment="1">
      <alignment/>
      <protection/>
    </xf>
    <xf numFmtId="49" fontId="19" fillId="0" borderId="27" xfId="147" applyNumberFormat="1" applyFont="1" applyFill="1" applyBorder="1" applyAlignment="1">
      <alignment horizontal="center" vertical="center"/>
      <protection/>
    </xf>
    <xf numFmtId="3" fontId="6" fillId="44" borderId="27" xfId="147" applyNumberFormat="1" applyFont="1" applyFill="1" applyBorder="1" applyAlignment="1">
      <alignment horizontal="center" vertical="center"/>
      <protection/>
    </xf>
    <xf numFmtId="3" fontId="6" fillId="44" borderId="23" xfId="147" applyNumberFormat="1" applyFont="1" applyFill="1" applyBorder="1" applyAlignment="1">
      <alignment horizontal="center" vertical="center"/>
      <protection/>
    </xf>
    <xf numFmtId="49" fontId="3" fillId="0" borderId="0" xfId="147" applyNumberFormat="1" applyFont="1" applyAlignment="1">
      <alignment horizontal="center"/>
      <protection/>
    </xf>
    <xf numFmtId="49" fontId="25" fillId="0" borderId="0" xfId="147" applyNumberFormat="1" applyFont="1">
      <alignment/>
      <protection/>
    </xf>
    <xf numFmtId="49" fontId="3" fillId="0" borderId="0" xfId="147" applyNumberFormat="1" applyFont="1">
      <alignment/>
      <protection/>
    </xf>
    <xf numFmtId="49" fontId="29" fillId="0" borderId="0" xfId="147" applyNumberFormat="1" applyFont="1">
      <alignment/>
      <protection/>
    </xf>
    <xf numFmtId="3" fontId="3" fillId="47" borderId="0" xfId="147" applyNumberFormat="1" applyFont="1" applyFill="1" applyBorder="1" applyAlignment="1">
      <alignment/>
      <protection/>
    </xf>
    <xf numFmtId="0" fontId="3" fillId="0" borderId="0" xfId="147" applyFont="1">
      <alignment/>
      <protection/>
    </xf>
    <xf numFmtId="0" fontId="4" fillId="0" borderId="0" xfId="147" applyFont="1" applyBorder="1" applyAlignment="1">
      <alignment horizontal="left"/>
      <protection/>
    </xf>
    <xf numFmtId="3" fontId="0" fillId="0" borderId="0" xfId="147" applyNumberFormat="1" applyFont="1" applyAlignment="1">
      <alignment horizontal="left"/>
      <protection/>
    </xf>
    <xf numFmtId="0" fontId="13" fillId="0" borderId="0" xfId="147" applyFont="1" applyBorder="1" applyAlignment="1">
      <alignment/>
      <protection/>
    </xf>
    <xf numFmtId="0" fontId="7" fillId="0" borderId="20" xfId="147" applyFont="1" applyFill="1" applyBorder="1" applyAlignment="1">
      <alignment horizontal="center" vertical="center" wrapText="1"/>
      <protection/>
    </xf>
    <xf numFmtId="0" fontId="3" fillId="0" borderId="0" xfId="147" applyFont="1" applyFill="1" applyBorder="1">
      <alignment/>
      <protection/>
    </xf>
    <xf numFmtId="0" fontId="3" fillId="0" borderId="0" xfId="147" applyFont="1" applyFill="1">
      <alignment/>
      <protection/>
    </xf>
    <xf numFmtId="3" fontId="18" fillId="0" borderId="20" xfId="147" applyNumberFormat="1" applyFont="1" applyBorder="1" applyAlignment="1">
      <alignment horizontal="center" vertical="center"/>
      <protection/>
    </xf>
    <xf numFmtId="0" fontId="0" fillId="0" borderId="0" xfId="147" applyFont="1" applyAlignment="1">
      <alignment horizontal="center" vertical="center"/>
      <protection/>
    </xf>
    <xf numFmtId="3" fontId="4" fillId="44" borderId="20" xfId="147" applyNumberFormat="1" applyFont="1" applyFill="1" applyBorder="1" applyAlignment="1">
      <alignment horizontal="center" vertical="center"/>
      <protection/>
    </xf>
    <xf numFmtId="0" fontId="3" fillId="0" borderId="0" xfId="147" applyFont="1" applyAlignment="1">
      <alignment vertical="center"/>
      <protection/>
    </xf>
    <xf numFmtId="9" fontId="3" fillId="0" borderId="0" xfId="154" applyFont="1" applyAlignment="1">
      <alignment vertical="center"/>
    </xf>
    <xf numFmtId="0" fontId="3" fillId="0" borderId="0" xfId="147" applyFont="1" applyAlignment="1">
      <alignment horizontal="center"/>
      <protection/>
    </xf>
    <xf numFmtId="0" fontId="25" fillId="0" borderId="0" xfId="147" applyFont="1">
      <alignment/>
      <protection/>
    </xf>
    <xf numFmtId="0" fontId="72" fillId="0" borderId="0" xfId="147" applyFont="1" applyAlignment="1">
      <alignment horizontal="center"/>
      <protection/>
    </xf>
    <xf numFmtId="49" fontId="52" fillId="0" borderId="0" xfId="147" applyNumberFormat="1" applyFont="1">
      <alignment/>
      <protection/>
    </xf>
    <xf numFmtId="49" fontId="97" fillId="0" borderId="0" xfId="147" applyNumberFormat="1" applyFont="1" applyBorder="1" applyAlignment="1">
      <alignment wrapText="1"/>
      <protection/>
    </xf>
    <xf numFmtId="0" fontId="31" fillId="0" borderId="0" xfId="147"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43"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43"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43"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9" fillId="47" borderId="20" xfId="0" applyNumberFormat="1" applyFont="1" applyFill="1" applyBorder="1" applyAlignment="1">
      <alignment/>
    </xf>
    <xf numFmtId="3" fontId="29" fillId="47" borderId="20" xfId="143"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43" applyNumberFormat="1" applyFont="1" applyFill="1" applyBorder="1" applyAlignment="1" applyProtection="1">
      <alignment horizontal="center" vertical="center"/>
      <protection/>
    </xf>
    <xf numFmtId="49" fontId="29"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43" applyNumberFormat="1" applyFont="1" applyFill="1" applyBorder="1" applyAlignment="1" applyProtection="1">
      <alignment horizontal="center" vertical="center"/>
      <protection/>
    </xf>
    <xf numFmtId="10" fontId="29" fillId="0" borderId="20" xfId="135" applyNumberFormat="1" applyFont="1" applyFill="1" applyBorder="1" applyAlignment="1">
      <alignment horizontal="center" vertical="center"/>
      <protection/>
    </xf>
    <xf numFmtId="10" fontId="52" fillId="0" borderId="20" xfId="135"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5" applyNumberFormat="1" applyFont="1" applyFill="1" applyBorder="1" applyAlignment="1">
      <alignment horizontal="center" vertical="center"/>
      <protection/>
    </xf>
    <xf numFmtId="3" fontId="57" fillId="47" borderId="20" xfId="143"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43" applyNumberFormat="1" applyFont="1" applyFill="1" applyBorder="1" applyAlignment="1" applyProtection="1">
      <alignment horizontal="center" vertical="center"/>
      <protection/>
    </xf>
    <xf numFmtId="10" fontId="57" fillId="0" borderId="36" xfId="135"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43" applyNumberFormat="1" applyFont="1" applyFill="1" applyBorder="1" applyAlignment="1" applyProtection="1">
      <alignment horizontal="center" vertical="center"/>
      <protection/>
    </xf>
    <xf numFmtId="3" fontId="4" fillId="47" borderId="37" xfId="143"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1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4" fillId="0" borderId="0" xfId="0" applyNumberFormat="1" applyFont="1" applyFill="1" applyAlignment="1">
      <alignment/>
    </xf>
    <xf numFmtId="0" fontId="0" fillId="0" borderId="0" xfId="0" applyNumberFormat="1" applyFont="1" applyFill="1" applyAlignment="1">
      <alignment/>
    </xf>
    <xf numFmtId="0" fontId="25" fillId="0" borderId="0" xfId="0" applyNumberFormat="1" applyFont="1" applyFill="1" applyAlignment="1">
      <alignment horizontal="center"/>
    </xf>
    <xf numFmtId="0" fontId="29" fillId="0" borderId="0" xfId="0" applyNumberFormat="1" applyFont="1" applyFill="1" applyAlignment="1">
      <alignment/>
    </xf>
    <xf numFmtId="0" fontId="29" fillId="0" borderId="0" xfId="0" applyNumberFormat="1" applyFont="1" applyFill="1" applyAlignment="1">
      <alignment/>
    </xf>
    <xf numFmtId="0" fontId="29" fillId="0" borderId="0" xfId="0" applyNumberFormat="1" applyFont="1" applyFill="1" applyAlignment="1">
      <alignment wrapText="1"/>
    </xf>
    <xf numFmtId="0" fontId="29" fillId="0" borderId="0" xfId="0" applyNumberFormat="1" applyFont="1" applyFill="1" applyBorder="1" applyAlignment="1">
      <alignment horizontal="center" wrapText="1"/>
    </xf>
    <xf numFmtId="0" fontId="162" fillId="49" borderId="20" xfId="0" applyFont="1" applyFill="1" applyBorder="1" applyAlignment="1">
      <alignment/>
    </xf>
    <xf numFmtId="0" fontId="0" fillId="49" borderId="20" xfId="0" applyFont="1" applyFill="1" applyBorder="1" applyAlignment="1">
      <alignment/>
    </xf>
    <xf numFmtId="49" fontId="0" fillId="50" borderId="0" xfId="0" applyNumberFormat="1" applyFont="1" applyFill="1" applyAlignment="1">
      <alignment/>
    </xf>
    <xf numFmtId="49" fontId="0" fillId="50" borderId="0" xfId="0" applyNumberFormat="1" applyFont="1" applyFill="1" applyAlignment="1">
      <alignment/>
    </xf>
    <xf numFmtId="1" fontId="24" fillId="50" borderId="20" xfId="0" applyNumberFormat="1" applyFont="1" applyFill="1" applyBorder="1" applyAlignment="1">
      <alignment horizontal="center" vertical="center"/>
    </xf>
    <xf numFmtId="49" fontId="8" fillId="50" borderId="0" xfId="0" applyNumberFormat="1" applyFont="1" applyFill="1" applyAlignment="1">
      <alignment/>
    </xf>
    <xf numFmtId="0" fontId="0" fillId="50" borderId="0" xfId="0" applyNumberFormat="1" applyFont="1" applyFill="1" applyAlignment="1">
      <alignment/>
    </xf>
    <xf numFmtId="49" fontId="13" fillId="0" borderId="0" xfId="0" applyNumberFormat="1" applyFont="1" applyFill="1" applyAlignment="1">
      <alignment/>
    </xf>
    <xf numFmtId="49" fontId="29" fillId="0" borderId="0" xfId="0" applyNumberFormat="1" applyFont="1" applyFill="1" applyAlignment="1">
      <alignment/>
    </xf>
    <xf numFmtId="0" fontId="25" fillId="0" borderId="0" xfId="0" applyNumberFormat="1" applyFont="1" applyFill="1" applyAlignment="1">
      <alignment/>
    </xf>
    <xf numFmtId="49" fontId="102" fillId="0" borderId="0" xfId="0" applyNumberFormat="1" applyFont="1" applyFill="1" applyBorder="1" applyAlignment="1">
      <alignment/>
    </xf>
    <xf numFmtId="0" fontId="25" fillId="0" borderId="0" xfId="0" applyNumberFormat="1" applyFont="1" applyFill="1" applyBorder="1" applyAlignment="1">
      <alignment horizontal="center" wrapText="1"/>
    </xf>
    <xf numFmtId="0" fontId="25" fillId="0" borderId="0" xfId="0" applyNumberFormat="1" applyFont="1" applyFill="1" applyBorder="1" applyAlignment="1">
      <alignment/>
    </xf>
    <xf numFmtId="49" fontId="103" fillId="0" borderId="0" xfId="0" applyNumberFormat="1" applyFont="1" applyFill="1" applyBorder="1" applyAlignment="1">
      <alignment/>
    </xf>
    <xf numFmtId="49" fontId="4" fillId="0" borderId="0" xfId="0" applyNumberFormat="1" applyFont="1" applyFill="1" applyBorder="1" applyAlignment="1">
      <alignment/>
    </xf>
    <xf numFmtId="49" fontId="13" fillId="0" borderId="0" xfId="0" applyNumberFormat="1" applyFont="1" applyFill="1" applyBorder="1" applyAlignment="1">
      <alignment/>
    </xf>
    <xf numFmtId="49" fontId="13" fillId="0" borderId="0" xfId="0" applyNumberFormat="1" applyFont="1" applyFill="1" applyBorder="1" applyAlignment="1">
      <alignment horizontal="center"/>
    </xf>
    <xf numFmtId="49" fontId="4" fillId="0" borderId="0" xfId="0" applyNumberFormat="1" applyFont="1" applyFill="1" applyAlignment="1">
      <alignment horizontal="center"/>
    </xf>
    <xf numFmtId="49" fontId="4" fillId="0" borderId="0" xfId="0" applyNumberFormat="1" applyFont="1" applyFill="1" applyAlignment="1">
      <alignment/>
    </xf>
    <xf numFmtId="0" fontId="4" fillId="0" borderId="0" xfId="0" applyNumberFormat="1" applyFont="1" applyFill="1" applyAlignment="1">
      <alignment wrapText="1"/>
    </xf>
    <xf numFmtId="0" fontId="0" fillId="0" borderId="0" xfId="0" applyNumberFormat="1" applyFont="1" applyFill="1" applyAlignment="1">
      <alignment/>
    </xf>
    <xf numFmtId="0" fontId="7" fillId="0" borderId="0" xfId="0" applyNumberFormat="1" applyFont="1" applyFill="1" applyAlignment="1">
      <alignment/>
    </xf>
    <xf numFmtId="49" fontId="2" fillId="0" borderId="0" xfId="0" applyNumberFormat="1" applyFont="1" applyFill="1" applyBorder="1" applyAlignment="1">
      <alignment/>
    </xf>
    <xf numFmtId="49" fontId="8" fillId="50" borderId="20" xfId="0" applyNumberFormat="1" applyFont="1" applyFill="1" applyBorder="1" applyAlignment="1" applyProtection="1">
      <alignment vertical="center"/>
      <protection/>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15" fillId="0" borderId="0" xfId="0" applyNumberFormat="1" applyFont="1" applyFill="1" applyAlignment="1">
      <alignment/>
    </xf>
    <xf numFmtId="49" fontId="0" fillId="0" borderId="0" xfId="0" applyNumberFormat="1" applyFill="1" applyBorder="1" applyAlignment="1">
      <alignment/>
    </xf>
    <xf numFmtId="0" fontId="5" fillId="0" borderId="0" xfId="144" applyNumberFormat="1" applyFont="1" applyFill="1" applyBorder="1" applyAlignment="1" applyProtection="1">
      <alignment horizontal="center" vertical="center"/>
      <protection/>
    </xf>
    <xf numFmtId="0" fontId="18" fillId="49" borderId="38" xfId="0" applyFont="1" applyFill="1" applyBorder="1" applyAlignment="1">
      <alignment/>
    </xf>
    <xf numFmtId="49" fontId="4" fillId="50" borderId="0" xfId="0" applyNumberFormat="1" applyFont="1" applyFill="1" applyAlignment="1">
      <alignment wrapText="1"/>
    </xf>
    <xf numFmtId="49" fontId="4" fillId="50" borderId="0" xfId="0" applyNumberFormat="1" applyFont="1" applyFill="1" applyAlignment="1">
      <alignment/>
    </xf>
    <xf numFmtId="49" fontId="7" fillId="50" borderId="0" xfId="0" applyNumberFormat="1" applyFont="1" applyFill="1" applyAlignment="1">
      <alignment/>
    </xf>
    <xf numFmtId="49" fontId="3" fillId="50" borderId="0" xfId="0" applyNumberFormat="1" applyFont="1" applyFill="1" applyBorder="1" applyAlignment="1">
      <alignment/>
    </xf>
    <xf numFmtId="49" fontId="15" fillId="50" borderId="0" xfId="0" applyNumberFormat="1" applyFont="1" applyFill="1" applyBorder="1" applyAlignment="1">
      <alignment horizontal="center" wrapText="1"/>
    </xf>
    <xf numFmtId="49" fontId="15" fillId="50" borderId="19" xfId="0" applyNumberFormat="1" applyFont="1" applyFill="1" applyBorder="1" applyAlignment="1">
      <alignment wrapText="1"/>
    </xf>
    <xf numFmtId="49" fontId="3" fillId="50" borderId="0" xfId="0" applyNumberFormat="1" applyFont="1" applyFill="1" applyAlignment="1">
      <alignment/>
    </xf>
    <xf numFmtId="49" fontId="0" fillId="50" borderId="0" xfId="0" applyNumberFormat="1" applyFont="1" applyFill="1" applyAlignment="1">
      <alignment horizontal="center"/>
    </xf>
    <xf numFmtId="0" fontId="4" fillId="50" borderId="0" xfId="0" applyNumberFormat="1" applyFont="1" applyFill="1" applyAlignment="1">
      <alignment wrapText="1"/>
    </xf>
    <xf numFmtId="0" fontId="0" fillId="50" borderId="0" xfId="0" applyNumberFormat="1" applyFont="1" applyFill="1" applyAlignment="1">
      <alignment/>
    </xf>
    <xf numFmtId="49" fontId="105" fillId="50" borderId="20" xfId="0" applyNumberFormat="1" applyFont="1" applyFill="1" applyBorder="1" applyAlignment="1" applyProtection="1">
      <alignment vertical="center"/>
      <protection/>
    </xf>
    <xf numFmtId="49" fontId="105" fillId="50" borderId="20" xfId="0" applyNumberFormat="1" applyFont="1" applyFill="1" applyBorder="1" applyAlignment="1" applyProtection="1">
      <alignment horizontal="center" vertical="center"/>
      <protection/>
    </xf>
    <xf numFmtId="49" fontId="18" fillId="50" borderId="0" xfId="0" applyNumberFormat="1" applyFont="1" applyFill="1" applyBorder="1" applyAlignment="1">
      <alignment/>
    </xf>
    <xf numFmtId="3" fontId="0" fillId="0" borderId="0" xfId="0" applyNumberFormat="1" applyFont="1" applyFill="1" applyAlignment="1">
      <alignment/>
    </xf>
    <xf numFmtId="0" fontId="14" fillId="50" borderId="0" xfId="0" applyNumberFormat="1" applyFont="1" applyFill="1" applyBorder="1" applyAlignment="1">
      <alignment horizontal="center" vertical="center"/>
    </xf>
    <xf numFmtId="0" fontId="3" fillId="50" borderId="0" xfId="0" applyNumberFormat="1" applyFont="1" applyFill="1" applyAlignment="1">
      <alignment horizontal="center"/>
    </xf>
    <xf numFmtId="49" fontId="14" fillId="50" borderId="0" xfId="0" applyNumberFormat="1" applyFont="1" applyFill="1" applyBorder="1" applyAlignment="1">
      <alignment horizontal="center" wrapText="1"/>
    </xf>
    <xf numFmtId="49" fontId="0" fillId="50" borderId="0" xfId="0" applyNumberFormat="1" applyFont="1" applyFill="1" applyBorder="1" applyAlignment="1">
      <alignment/>
    </xf>
    <xf numFmtId="49" fontId="0" fillId="50" borderId="0" xfId="0" applyNumberFormat="1" applyFont="1" applyFill="1" applyBorder="1" applyAlignment="1">
      <alignment wrapText="1"/>
    </xf>
    <xf numFmtId="0" fontId="14" fillId="50" borderId="0" xfId="0" applyNumberFormat="1" applyFont="1" applyFill="1" applyBorder="1" applyAlignment="1">
      <alignment horizontal="center" wrapText="1"/>
    </xf>
    <xf numFmtId="0" fontId="7" fillId="0" borderId="0" xfId="0" applyNumberFormat="1" applyFont="1" applyFill="1" applyBorder="1" applyAlignment="1">
      <alignment horizontal="left" wrapText="1"/>
    </xf>
    <xf numFmtId="0" fontId="31"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0" fontId="25" fillId="0" borderId="0" xfId="0" applyNumberFormat="1" applyFont="1" applyFill="1" applyBorder="1" applyAlignment="1">
      <alignment horizontal="center" vertical="center"/>
    </xf>
    <xf numFmtId="3" fontId="18" fillId="50" borderId="0" xfId="0" applyNumberFormat="1" applyFont="1" applyFill="1" applyBorder="1" applyAlignment="1">
      <alignment horizontal="center" vertical="center"/>
    </xf>
    <xf numFmtId="194" fontId="107" fillId="50" borderId="20" xfId="0" applyNumberFormat="1" applyFont="1" applyFill="1" applyBorder="1" applyAlignment="1" applyProtection="1">
      <alignment horizontal="center" vertical="center"/>
      <protection/>
    </xf>
    <xf numFmtId="210" fontId="107" fillId="50" borderId="20" xfId="0" applyNumberFormat="1" applyFont="1" applyFill="1" applyBorder="1" applyAlignment="1">
      <alignment horizontal="center" vertical="center"/>
    </xf>
    <xf numFmtId="49" fontId="163" fillId="50" borderId="20" xfId="0" applyNumberFormat="1" applyFont="1" applyFill="1" applyBorder="1" applyAlignment="1" applyProtection="1">
      <alignment horizontal="center" vertical="center"/>
      <protection/>
    </xf>
    <xf numFmtId="0" fontId="164" fillId="0" borderId="0" xfId="0" applyNumberFormat="1" applyFont="1" applyFill="1" applyAlignment="1">
      <alignment horizontal="center"/>
    </xf>
    <xf numFmtId="0" fontId="165" fillId="0" borderId="0" xfId="0" applyNumberFormat="1" applyFont="1" applyFill="1" applyAlignment="1">
      <alignment/>
    </xf>
    <xf numFmtId="3" fontId="165" fillId="0" borderId="0" xfId="0" applyNumberFormat="1" applyFont="1" applyFill="1" applyAlignment="1">
      <alignment/>
    </xf>
    <xf numFmtId="3" fontId="165" fillId="0" borderId="0" xfId="0" applyNumberFormat="1" applyFont="1" applyFill="1" applyAlignment="1">
      <alignment wrapText="1"/>
    </xf>
    <xf numFmtId="3" fontId="29" fillId="0" borderId="0" xfId="0" applyNumberFormat="1" applyFont="1" applyFill="1" applyBorder="1" applyAlignment="1">
      <alignment horizontal="center" wrapText="1"/>
    </xf>
    <xf numFmtId="194" fontId="166" fillId="0" borderId="0" xfId="0" applyNumberFormat="1" applyFont="1" applyFill="1" applyAlignment="1">
      <alignment/>
    </xf>
    <xf numFmtId="210" fontId="101" fillId="50" borderId="20" xfId="0" applyNumberFormat="1" applyFont="1" applyFill="1" applyBorder="1" applyAlignment="1">
      <alignment horizontal="right" vertical="center"/>
    </xf>
    <xf numFmtId="194" fontId="165" fillId="50" borderId="20" xfId="0" applyNumberFormat="1" applyFont="1" applyFill="1" applyBorder="1" applyAlignment="1">
      <alignment horizontal="right" vertical="center"/>
    </xf>
    <xf numFmtId="194" fontId="165" fillId="50" borderId="20" xfId="0" applyNumberFormat="1" applyFont="1" applyFill="1" applyBorder="1" applyAlignment="1" applyProtection="1">
      <alignment horizontal="right" vertical="center"/>
      <protection/>
    </xf>
    <xf numFmtId="194" fontId="101" fillId="50" borderId="20" xfId="0" applyNumberFormat="1" applyFont="1" applyFill="1" applyBorder="1" applyAlignment="1" applyProtection="1">
      <alignment horizontal="right" vertical="center"/>
      <protection/>
    </xf>
    <xf numFmtId="49" fontId="101" fillId="50" borderId="20" xfId="0" applyNumberFormat="1" applyFont="1" applyFill="1" applyBorder="1" applyAlignment="1" applyProtection="1">
      <alignment horizontal="center" vertical="center"/>
      <protection/>
    </xf>
    <xf numFmtId="210" fontId="165" fillId="50" borderId="20" xfId="0" applyNumberFormat="1" applyFont="1" applyFill="1" applyBorder="1" applyAlignment="1">
      <alignment horizontal="right" vertical="center"/>
    </xf>
    <xf numFmtId="3" fontId="101" fillId="50" borderId="20" xfId="0" applyNumberFormat="1" applyFont="1" applyFill="1" applyBorder="1" applyAlignment="1" applyProtection="1">
      <alignment horizontal="center" vertical="center"/>
      <protection/>
    </xf>
    <xf numFmtId="49" fontId="108" fillId="0" borderId="21" xfId="0" applyNumberFormat="1" applyFont="1" applyFill="1" applyBorder="1" applyAlignment="1" applyProtection="1">
      <alignment horizontal="center" vertical="center"/>
      <protection/>
    </xf>
    <xf numFmtId="49" fontId="101" fillId="0" borderId="20" xfId="0" applyNumberFormat="1" applyFont="1" applyFill="1" applyBorder="1" applyAlignment="1" applyProtection="1">
      <alignment horizontal="center" vertical="center" wrapText="1"/>
      <protection/>
    </xf>
    <xf numFmtId="49" fontId="101" fillId="0" borderId="20" xfId="0" applyNumberFormat="1" applyFont="1" applyFill="1" applyBorder="1" applyAlignment="1">
      <alignment horizontal="center" vertical="center" wrapText="1"/>
    </xf>
    <xf numFmtId="3" fontId="8" fillId="0" borderId="0" xfId="0" applyNumberFormat="1" applyFont="1" applyFill="1" applyAlignment="1">
      <alignment/>
    </xf>
    <xf numFmtId="0" fontId="167" fillId="0" borderId="0" xfId="0" applyNumberFormat="1" applyFont="1" applyFill="1" applyAlignment="1">
      <alignment horizontal="center"/>
    </xf>
    <xf numFmtId="0" fontId="101" fillId="0" borderId="0" xfId="0" applyNumberFormat="1" applyFont="1" applyFill="1" applyAlignment="1">
      <alignment/>
    </xf>
    <xf numFmtId="3" fontId="105" fillId="0" borderId="0" xfId="0" applyNumberFormat="1" applyFont="1" applyFill="1" applyBorder="1" applyAlignment="1">
      <alignment horizontal="center" wrapText="1"/>
    </xf>
    <xf numFmtId="194" fontId="29" fillId="0" borderId="0" xfId="0" applyNumberFormat="1" applyFont="1" applyFill="1" applyBorder="1" applyAlignment="1">
      <alignment horizontal="center" wrapText="1"/>
    </xf>
    <xf numFmtId="194" fontId="8" fillId="0" borderId="0" xfId="0" applyNumberFormat="1" applyFont="1" applyFill="1" applyBorder="1" applyAlignment="1">
      <alignment horizontal="center" wrapText="1"/>
    </xf>
    <xf numFmtId="194" fontId="168" fillId="0" borderId="0" xfId="0" applyNumberFormat="1" applyFont="1" applyFill="1" applyAlignment="1">
      <alignment/>
    </xf>
    <xf numFmtId="194" fontId="106" fillId="47" borderId="20" xfId="99" applyNumberFormat="1" applyFont="1" applyFill="1" applyBorder="1" applyAlignment="1" applyProtection="1">
      <alignment horizontal="center" vertical="center"/>
      <protection/>
    </xf>
    <xf numFmtId="49" fontId="110" fillId="0" borderId="26" xfId="0" applyNumberFormat="1" applyFont="1" applyFill="1" applyBorder="1" applyAlignment="1" applyProtection="1">
      <alignment horizontal="center" vertical="center"/>
      <protection/>
    </xf>
    <xf numFmtId="49" fontId="110" fillId="0" borderId="20" xfId="0" applyNumberFormat="1" applyFont="1" applyFill="1" applyBorder="1" applyAlignment="1" applyProtection="1">
      <alignment horizontal="center" vertical="center"/>
      <protection/>
    </xf>
    <xf numFmtId="49" fontId="107" fillId="0" borderId="20" xfId="0" applyNumberFormat="1" applyFont="1" applyFill="1" applyBorder="1" applyAlignment="1" applyProtection="1">
      <alignment horizontal="center" vertical="center" wrapText="1"/>
      <protection/>
    </xf>
    <xf numFmtId="49" fontId="107" fillId="0" borderId="20" xfId="0" applyNumberFormat="1" applyFont="1" applyFill="1" applyBorder="1" applyAlignment="1">
      <alignment horizontal="center" vertical="center" wrapText="1"/>
    </xf>
    <xf numFmtId="49" fontId="101" fillId="50" borderId="20" xfId="0" applyNumberFormat="1" applyFont="1" applyFill="1" applyBorder="1" applyAlignment="1" applyProtection="1">
      <alignment vertical="center"/>
      <protection/>
    </xf>
    <xf numFmtId="0" fontId="23" fillId="50" borderId="19" xfId="0" applyNumberFormat="1" applyFont="1" applyFill="1" applyBorder="1" applyAlignment="1">
      <alignment vertical="center"/>
    </xf>
    <xf numFmtId="3" fontId="18" fillId="50" borderId="19" xfId="0" applyNumberFormat="1" applyFont="1" applyFill="1" applyBorder="1" applyAlignment="1">
      <alignment vertical="center"/>
    </xf>
    <xf numFmtId="3" fontId="31" fillId="0" borderId="19" xfId="0" applyNumberFormat="1" applyFont="1" applyFill="1" applyBorder="1" applyAlignment="1">
      <alignment vertical="center"/>
    </xf>
    <xf numFmtId="0" fontId="31" fillId="0" borderId="19" xfId="0" applyNumberFormat="1" applyFont="1" applyFill="1" applyBorder="1" applyAlignment="1">
      <alignment vertical="center"/>
    </xf>
    <xf numFmtId="0" fontId="8" fillId="0" borderId="0" xfId="0" applyNumberFormat="1" applyFont="1" applyFill="1" applyBorder="1" applyAlignment="1">
      <alignment horizontal="center" wrapText="1"/>
    </xf>
    <xf numFmtId="3" fontId="167" fillId="0" borderId="0" xfId="0" applyNumberFormat="1" applyFont="1" applyFill="1" applyAlignment="1">
      <alignment horizontal="center"/>
    </xf>
    <xf numFmtId="3" fontId="4" fillId="0" borderId="0" xfId="0" applyNumberFormat="1" applyFont="1" applyFill="1" applyAlignment="1">
      <alignment/>
    </xf>
    <xf numFmtId="3" fontId="8" fillId="0" borderId="0" xfId="0" applyNumberFormat="1" applyFont="1" applyFill="1" applyAlignment="1">
      <alignment/>
    </xf>
    <xf numFmtId="3" fontId="105" fillId="0" borderId="0" xfId="0" applyNumberFormat="1" applyFont="1" applyFill="1" applyAlignment="1">
      <alignment/>
    </xf>
    <xf numFmtId="49" fontId="169" fillId="50" borderId="20" xfId="0" applyNumberFormat="1" applyFont="1" applyFill="1" applyBorder="1" applyAlignment="1" applyProtection="1">
      <alignment vertical="center"/>
      <protection/>
    </xf>
    <xf numFmtId="210" fontId="170" fillId="47" borderId="0" xfId="0" applyNumberFormat="1" applyFont="1" applyFill="1" applyBorder="1" applyAlignment="1">
      <alignment vertical="center"/>
    </xf>
    <xf numFmtId="49" fontId="112" fillId="50" borderId="20" xfId="0" applyNumberFormat="1" applyFont="1" applyFill="1" applyBorder="1" applyAlignment="1" applyProtection="1">
      <alignment horizontal="center" vertical="center"/>
      <protection/>
    </xf>
    <xf numFmtId="49" fontId="105" fillId="47" borderId="20" xfId="0" applyNumberFormat="1" applyFont="1" applyFill="1" applyBorder="1" applyAlignment="1">
      <alignment/>
    </xf>
    <xf numFmtId="194" fontId="165" fillId="50" borderId="20" xfId="0" applyNumberFormat="1" applyFont="1" applyFill="1" applyBorder="1" applyAlignment="1">
      <alignment horizontal="right"/>
    </xf>
    <xf numFmtId="3" fontId="171" fillId="50" borderId="20" xfId="0" applyNumberFormat="1" applyFont="1" applyFill="1" applyBorder="1" applyAlignment="1" applyProtection="1">
      <alignment horizontal="center" vertical="center"/>
      <protection/>
    </xf>
    <xf numFmtId="3" fontId="101" fillId="0" borderId="20" xfId="144" applyNumberFormat="1" applyFont="1" applyFill="1" applyBorder="1" applyAlignment="1" applyProtection="1">
      <alignment horizontal="center" vertical="center"/>
      <protection locked="0"/>
    </xf>
    <xf numFmtId="41" fontId="101" fillId="50" borderId="20" xfId="99" applyNumberFormat="1" applyFont="1" applyFill="1" applyBorder="1" applyAlignment="1" applyProtection="1">
      <alignment horizontal="right" vertical="center"/>
      <protection/>
    </xf>
    <xf numFmtId="43" fontId="101" fillId="50" borderId="20" xfId="99" applyFont="1" applyFill="1" applyBorder="1" applyAlignment="1" applyProtection="1">
      <alignment horizontal="right" vertical="center"/>
      <protection/>
    </xf>
    <xf numFmtId="194" fontId="101" fillId="47" borderId="20" xfId="99" applyNumberFormat="1" applyFont="1" applyFill="1" applyBorder="1" applyAlignment="1" applyProtection="1">
      <alignment horizontal="right" vertical="center"/>
      <protection/>
    </xf>
    <xf numFmtId="1" fontId="101" fillId="47" borderId="20" xfId="0" applyNumberFormat="1" applyFont="1" applyFill="1" applyBorder="1" applyAlignment="1" applyProtection="1">
      <alignment horizontal="right" vertical="center"/>
      <protection/>
    </xf>
    <xf numFmtId="194" fontId="101" fillId="47" borderId="20" xfId="99" applyNumberFormat="1" applyFont="1" applyFill="1" applyBorder="1" applyAlignment="1">
      <alignment horizontal="right"/>
    </xf>
    <xf numFmtId="37" fontId="101" fillId="47" borderId="20" xfId="99" applyNumberFormat="1" applyFont="1" applyFill="1" applyBorder="1" applyAlignment="1" applyProtection="1">
      <alignment horizontal="right" vertical="center"/>
      <protection/>
    </xf>
    <xf numFmtId="49" fontId="101" fillId="47" borderId="20" xfId="0" applyNumberFormat="1" applyFont="1" applyFill="1" applyBorder="1" applyAlignment="1" applyProtection="1">
      <alignment horizontal="right" vertical="center"/>
      <protection/>
    </xf>
    <xf numFmtId="49" fontId="101" fillId="47" borderId="20" xfId="157" applyNumberFormat="1" applyFont="1" applyFill="1" applyBorder="1" applyAlignment="1" applyProtection="1">
      <alignment horizontal="right" vertical="center"/>
      <protection/>
    </xf>
    <xf numFmtId="194" fontId="101" fillId="50" borderId="20" xfId="99" applyNumberFormat="1" applyFont="1" applyFill="1" applyBorder="1" applyAlignment="1" applyProtection="1">
      <alignment horizontal="center" vertical="center"/>
      <protection/>
    </xf>
    <xf numFmtId="194" fontId="113" fillId="47" borderId="20" xfId="99" applyNumberFormat="1" applyFont="1" applyFill="1" applyBorder="1" applyAlignment="1">
      <alignment horizontal="center"/>
    </xf>
    <xf numFmtId="3" fontId="101" fillId="0" borderId="20" xfId="144" applyNumberFormat="1" applyFont="1" applyFill="1" applyBorder="1" applyAlignment="1" applyProtection="1">
      <alignment horizontal="center" vertical="center"/>
      <protection/>
    </xf>
    <xf numFmtId="41" fontId="101" fillId="47" borderId="20" xfId="0" applyNumberFormat="1" applyFont="1" applyFill="1" applyBorder="1" applyAlignment="1" applyProtection="1">
      <alignment horizontal="center" vertical="center"/>
      <protection locked="0"/>
    </xf>
    <xf numFmtId="41" fontId="101" fillId="47" borderId="20" xfId="0" applyNumberFormat="1" applyFont="1" applyFill="1" applyBorder="1" applyAlignment="1" applyProtection="1">
      <alignment horizontal="center" vertical="center"/>
      <protection/>
    </xf>
    <xf numFmtId="49" fontId="101" fillId="50" borderId="20" xfId="0" applyNumberFormat="1" applyFont="1" applyFill="1" applyBorder="1" applyAlignment="1">
      <alignment vertical="center"/>
    </xf>
    <xf numFmtId="49" fontId="165" fillId="50" borderId="20" xfId="0" applyNumberFormat="1" applyFont="1" applyFill="1" applyBorder="1" applyAlignment="1" applyProtection="1">
      <alignment vertical="center"/>
      <protection/>
    </xf>
    <xf numFmtId="49" fontId="101" fillId="50" borderId="20" xfId="138" applyNumberFormat="1" applyFont="1" applyFill="1" applyBorder="1" applyAlignment="1" applyProtection="1">
      <alignment vertical="center"/>
      <protection/>
    </xf>
    <xf numFmtId="0" fontId="101" fillId="50" borderId="20" xfId="138" applyFont="1" applyFill="1" applyBorder="1" applyAlignment="1">
      <alignment horizontal="left" vertical="center"/>
      <protection/>
    </xf>
    <xf numFmtId="49" fontId="101" fillId="50" borderId="20" xfId="138" applyNumberFormat="1" applyFont="1" applyFill="1" applyBorder="1">
      <alignment/>
      <protection/>
    </xf>
    <xf numFmtId="49" fontId="101" fillId="50" borderId="20" xfId="0" applyNumberFormat="1" applyFont="1" applyFill="1" applyBorder="1" applyAlignment="1" applyProtection="1">
      <alignment horizontal="left" vertical="center"/>
      <protection/>
    </xf>
    <xf numFmtId="0" fontId="101" fillId="50" borderId="20" xfId="0" applyNumberFormat="1" applyFont="1" applyFill="1" applyBorder="1" applyAlignment="1" applyProtection="1">
      <alignment vertical="center"/>
      <protection/>
    </xf>
    <xf numFmtId="49" fontId="165" fillId="50" borderId="20" xfId="0" applyNumberFormat="1" applyFont="1" applyFill="1" applyBorder="1" applyAlignment="1" applyProtection="1">
      <alignment horizontal="center" vertical="center"/>
      <protection/>
    </xf>
    <xf numFmtId="194" fontId="167" fillId="50" borderId="20" xfId="0" applyNumberFormat="1" applyFont="1" applyFill="1" applyBorder="1" applyAlignment="1" applyProtection="1">
      <alignment horizontal="right" vertical="center"/>
      <protection/>
    </xf>
    <xf numFmtId="210" fontId="167" fillId="50" borderId="20" xfId="0" applyNumberFormat="1" applyFont="1" applyFill="1" applyBorder="1" applyAlignment="1">
      <alignment horizontal="right" vertical="center"/>
    </xf>
    <xf numFmtId="10" fontId="24" fillId="0" borderId="20" xfId="157" applyNumberFormat="1" applyFont="1" applyFill="1" applyBorder="1" applyAlignment="1">
      <alignment/>
    </xf>
    <xf numFmtId="3" fontId="24" fillId="0" borderId="20" xfId="135" applyNumberFormat="1" applyFont="1" applyFill="1" applyBorder="1">
      <alignment/>
      <protection/>
    </xf>
    <xf numFmtId="49" fontId="172" fillId="50" borderId="20" xfId="0" applyNumberFormat="1" applyFont="1" applyFill="1" applyBorder="1" applyAlignment="1" applyProtection="1">
      <alignment horizontal="center" vertical="center"/>
      <protection/>
    </xf>
    <xf numFmtId="49" fontId="24" fillId="50" borderId="20" xfId="0" applyNumberFormat="1" applyFont="1" applyFill="1" applyBorder="1" applyAlignment="1" applyProtection="1">
      <alignment horizontal="center" vertical="center"/>
      <protection/>
    </xf>
    <xf numFmtId="194" fontId="24" fillId="50" borderId="20" xfId="0" applyNumberFormat="1" applyFont="1" applyFill="1" applyBorder="1" applyAlignment="1" applyProtection="1">
      <alignment horizontal="right" vertical="center"/>
      <protection/>
    </xf>
    <xf numFmtId="194" fontId="167" fillId="50" borderId="20" xfId="0" applyNumberFormat="1" applyFont="1" applyFill="1" applyBorder="1" applyAlignment="1">
      <alignment horizontal="right" vertical="center"/>
    </xf>
    <xf numFmtId="210" fontId="24" fillId="50" borderId="20" xfId="0" applyNumberFormat="1" applyFont="1" applyFill="1" applyBorder="1" applyAlignment="1">
      <alignment horizontal="right" vertical="center"/>
    </xf>
    <xf numFmtId="194" fontId="167" fillId="47" borderId="20" xfId="0" applyNumberFormat="1" applyFont="1" applyFill="1" applyBorder="1" applyAlignment="1" applyProtection="1">
      <alignment horizontal="right" vertical="center"/>
      <protection/>
    </xf>
    <xf numFmtId="194" fontId="173" fillId="47" borderId="20" xfId="0" applyNumberFormat="1" applyFont="1" applyFill="1" applyBorder="1" applyAlignment="1" applyProtection="1">
      <alignment horizontal="right" vertical="center"/>
      <protection/>
    </xf>
    <xf numFmtId="3" fontId="24" fillId="50" borderId="20" xfId="0" applyNumberFormat="1" applyFont="1" applyFill="1" applyBorder="1" applyAlignment="1" applyProtection="1">
      <alignment horizontal="center" vertical="center"/>
      <protection/>
    </xf>
    <xf numFmtId="1" fontId="24" fillId="47" borderId="20" xfId="0" applyNumberFormat="1" applyFont="1" applyFill="1" applyBorder="1" applyAlignment="1" applyProtection="1">
      <alignment horizontal="center" vertical="center"/>
      <protection/>
    </xf>
    <xf numFmtId="194" fontId="24" fillId="50" borderId="20" xfId="136" applyNumberFormat="1" applyFont="1" applyFill="1" applyBorder="1" applyAlignment="1" applyProtection="1">
      <alignment horizontal="right" vertical="center"/>
      <protection/>
    </xf>
    <xf numFmtId="194" fontId="24" fillId="0" borderId="20" xfId="99" applyNumberFormat="1" applyFont="1" applyBorder="1" applyAlignment="1" applyProtection="1">
      <alignment/>
      <protection locked="0"/>
    </xf>
    <xf numFmtId="194" fontId="24" fillId="50" borderId="20" xfId="0" applyNumberFormat="1" applyFont="1" applyFill="1" applyBorder="1" applyAlignment="1">
      <alignment horizontal="right" vertical="center"/>
    </xf>
    <xf numFmtId="1" fontId="24" fillId="47" borderId="20" xfId="157" applyNumberFormat="1" applyFont="1" applyFill="1" applyBorder="1" applyAlignment="1" applyProtection="1">
      <alignment horizontal="center" vertical="center"/>
      <protection/>
    </xf>
    <xf numFmtId="1" fontId="24" fillId="47" borderId="20" xfId="0" applyNumberFormat="1" applyFont="1" applyFill="1" applyBorder="1" applyAlignment="1">
      <alignment horizontal="center"/>
    </xf>
    <xf numFmtId="49" fontId="24" fillId="47" borderId="20" xfId="157" applyNumberFormat="1" applyFont="1" applyFill="1" applyBorder="1" applyAlignment="1" applyProtection="1">
      <alignment horizontal="center" vertical="center"/>
      <protection/>
    </xf>
    <xf numFmtId="49" fontId="24" fillId="50" borderId="20" xfId="0" applyNumberFormat="1" applyFont="1" applyFill="1" applyBorder="1" applyAlignment="1" applyProtection="1">
      <alignment vertical="center"/>
      <protection/>
    </xf>
    <xf numFmtId="3" fontId="24" fillId="47" borderId="20" xfId="157" applyNumberFormat="1" applyFont="1" applyFill="1" applyBorder="1" applyAlignment="1" applyProtection="1">
      <alignment horizontal="center" vertical="center"/>
      <protection/>
    </xf>
    <xf numFmtId="3" fontId="24" fillId="47" borderId="20" xfId="0" applyNumberFormat="1" applyFont="1" applyFill="1" applyBorder="1" applyAlignment="1">
      <alignment horizontal="center"/>
    </xf>
    <xf numFmtId="41" fontId="24" fillId="47" borderId="20" xfId="0" applyNumberFormat="1" applyFont="1" applyFill="1" applyBorder="1" applyAlignment="1" applyProtection="1">
      <alignment horizontal="center" vertical="center"/>
      <protection locked="0"/>
    </xf>
    <xf numFmtId="1" fontId="167" fillId="47" borderId="20" xfId="0" applyNumberFormat="1" applyFont="1" applyFill="1" applyBorder="1" applyAlignment="1" applyProtection="1">
      <alignment horizontal="center" vertical="center"/>
      <protection/>
    </xf>
    <xf numFmtId="49" fontId="172" fillId="50" borderId="20" xfId="0" applyNumberFormat="1" applyFont="1" applyFill="1" applyBorder="1" applyAlignment="1" applyProtection="1">
      <alignment vertical="center"/>
      <protection/>
    </xf>
    <xf numFmtId="49" fontId="24" fillId="50" borderId="20" xfId="0" applyNumberFormat="1" applyFont="1" applyFill="1" applyBorder="1" applyAlignment="1">
      <alignment/>
    </xf>
    <xf numFmtId="49" fontId="24" fillId="50" borderId="20" xfId="136" applyNumberFormat="1" applyFont="1" applyFill="1" applyBorder="1" applyAlignment="1" applyProtection="1">
      <alignment vertical="center"/>
      <protection/>
    </xf>
    <xf numFmtId="0" fontId="24" fillId="50" borderId="20" xfId="136" applyFont="1" applyFill="1" applyBorder="1" applyAlignment="1">
      <alignment vertical="center"/>
      <protection/>
    </xf>
    <xf numFmtId="49" fontId="24" fillId="50" borderId="20" xfId="136" applyNumberFormat="1" applyFont="1" applyFill="1" applyBorder="1" applyAlignment="1">
      <alignment vertical="center"/>
      <protection/>
    </xf>
    <xf numFmtId="0" fontId="24" fillId="50" borderId="20" xfId="0" applyNumberFormat="1" applyFont="1" applyFill="1" applyBorder="1" applyAlignment="1" applyProtection="1">
      <alignment vertical="center"/>
      <protection/>
    </xf>
    <xf numFmtId="49" fontId="25" fillId="0" borderId="0" xfId="0" applyNumberFormat="1" applyFont="1" applyFill="1" applyBorder="1" applyAlignment="1">
      <alignment horizontal="center"/>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18" fillId="0" borderId="0" xfId="0" applyNumberFormat="1" applyFont="1" applyFill="1" applyBorder="1" applyAlignment="1">
      <alignment horizontal="center"/>
    </xf>
    <xf numFmtId="194" fontId="8" fillId="50" borderId="20" xfId="136" applyNumberFormat="1" applyFont="1" applyFill="1" applyBorder="1" applyAlignment="1" applyProtection="1">
      <alignment horizontal="right" vertical="center"/>
      <protection/>
    </xf>
    <xf numFmtId="194" fontId="8" fillId="50" borderId="20" xfId="0" applyNumberFormat="1" applyFont="1" applyFill="1" applyBorder="1" applyAlignment="1" applyProtection="1">
      <alignment horizontal="right" vertical="center"/>
      <protection/>
    </xf>
    <xf numFmtId="1" fontId="8" fillId="47" borderId="20" xfId="0" applyNumberFormat="1" applyFont="1" applyFill="1" applyBorder="1" applyAlignment="1" applyProtection="1">
      <alignment horizontal="center" vertical="center"/>
      <protection/>
    </xf>
    <xf numFmtId="10" fontId="8" fillId="0" borderId="20" xfId="157" applyNumberFormat="1" applyFont="1" applyFill="1" applyBorder="1" applyAlignment="1">
      <alignment/>
    </xf>
    <xf numFmtId="3" fontId="8" fillId="0" borderId="20" xfId="0" applyNumberFormat="1" applyFont="1" applyBorder="1" applyAlignment="1">
      <alignment/>
    </xf>
    <xf numFmtId="49" fontId="163" fillId="0" borderId="20" xfId="0" applyNumberFormat="1" applyFont="1" applyFill="1" applyBorder="1" applyAlignment="1" applyProtection="1">
      <alignment horizontal="center" vertical="center"/>
      <protection/>
    </xf>
    <xf numFmtId="210" fontId="165" fillId="50" borderId="26" xfId="0" applyNumberFormat="1" applyFont="1" applyFill="1" applyBorder="1" applyAlignment="1">
      <alignment horizontal="right" vertical="center"/>
    </xf>
    <xf numFmtId="194" fontId="168" fillId="0" borderId="0" xfId="0" applyNumberFormat="1" applyFont="1" applyFill="1" applyBorder="1" applyAlignment="1">
      <alignment/>
    </xf>
    <xf numFmtId="3" fontId="8" fillId="0" borderId="0" xfId="0" applyNumberFormat="1" applyFont="1" applyFill="1" applyBorder="1" applyAlignment="1">
      <alignment/>
    </xf>
    <xf numFmtId="210" fontId="101" fillId="50" borderId="26" xfId="0" applyNumberFormat="1" applyFont="1" applyFill="1" applyBorder="1" applyAlignment="1">
      <alignment horizontal="right" vertical="center"/>
    </xf>
    <xf numFmtId="10" fontId="107" fillId="0" borderId="20" xfId="157" applyNumberFormat="1" applyFont="1" applyFill="1" applyBorder="1" applyAlignment="1">
      <alignment/>
    </xf>
    <xf numFmtId="3" fontId="107" fillId="0" borderId="20" xfId="0" applyNumberFormat="1" applyFont="1" applyBorder="1" applyAlignment="1">
      <alignment/>
    </xf>
    <xf numFmtId="0" fontId="8" fillId="0" borderId="0" xfId="0" applyFont="1" applyAlignment="1">
      <alignment/>
    </xf>
    <xf numFmtId="49" fontId="174" fillId="50" borderId="20" xfId="0" applyNumberFormat="1" applyFont="1" applyFill="1" applyBorder="1" applyAlignment="1" applyProtection="1">
      <alignment horizontal="center" vertical="center"/>
      <protection/>
    </xf>
    <xf numFmtId="194" fontId="168" fillId="50" borderId="20" xfId="0" applyNumberFormat="1" applyFont="1" applyFill="1" applyBorder="1" applyAlignment="1" applyProtection="1">
      <alignment horizontal="center" vertical="center"/>
      <protection/>
    </xf>
    <xf numFmtId="210" fontId="168" fillId="50" borderId="20" xfId="0" applyNumberFormat="1" applyFont="1" applyFill="1" applyBorder="1" applyAlignment="1">
      <alignment horizontal="center" vertical="center"/>
    </xf>
    <xf numFmtId="49" fontId="169" fillId="50" borderId="20" xfId="0" applyNumberFormat="1" applyFont="1" applyFill="1" applyBorder="1" applyAlignment="1" applyProtection="1">
      <alignment horizontal="center" vertical="center"/>
      <protection/>
    </xf>
    <xf numFmtId="194" fontId="8" fillId="50" borderId="20" xfId="0" applyNumberFormat="1" applyFont="1" applyFill="1" applyBorder="1" applyAlignment="1" applyProtection="1">
      <alignment horizontal="center" vertical="center"/>
      <protection/>
    </xf>
    <xf numFmtId="210" fontId="8" fillId="50" borderId="20" xfId="0" applyNumberFormat="1" applyFont="1" applyFill="1" applyBorder="1" applyAlignment="1">
      <alignment horizontal="center" vertical="center"/>
    </xf>
    <xf numFmtId="49" fontId="169" fillId="47" borderId="20" xfId="0" applyNumberFormat="1" applyFont="1" applyFill="1" applyBorder="1" applyAlignment="1" applyProtection="1">
      <alignment horizontal="center" vertical="center"/>
      <protection/>
    </xf>
    <xf numFmtId="49" fontId="8" fillId="50" borderId="20" xfId="0" applyNumberFormat="1" applyFont="1" applyFill="1" applyBorder="1" applyAlignment="1" applyProtection="1">
      <alignment horizontal="center" vertical="center"/>
      <protection/>
    </xf>
    <xf numFmtId="0" fontId="24" fillId="47" borderId="20" xfId="0" applyNumberFormat="1" applyFont="1" applyFill="1" applyBorder="1" applyAlignment="1" applyProtection="1">
      <alignment horizontal="center" vertical="center"/>
      <protection/>
    </xf>
    <xf numFmtId="0" fontId="24" fillId="47" borderId="20" xfId="0" applyNumberFormat="1" applyFont="1" applyFill="1" applyBorder="1" applyAlignment="1">
      <alignment horizontal="center"/>
    </xf>
    <xf numFmtId="0" fontId="24" fillId="47" borderId="20" xfId="157" applyNumberFormat="1" applyFont="1" applyFill="1" applyBorder="1" applyAlignment="1" applyProtection="1">
      <alignment horizontal="right" vertical="center"/>
      <protection/>
    </xf>
    <xf numFmtId="194" fontId="8" fillId="0" borderId="20" xfId="0" applyNumberFormat="1" applyFont="1" applyFill="1" applyBorder="1" applyAlignment="1" applyProtection="1">
      <alignment horizontal="right" vertical="center"/>
      <protection/>
    </xf>
    <xf numFmtId="194" fontId="175" fillId="47" borderId="20" xfId="0" applyNumberFormat="1" applyFont="1" applyFill="1" applyBorder="1" applyAlignment="1" applyProtection="1">
      <alignment horizontal="right" vertical="center"/>
      <protection/>
    </xf>
    <xf numFmtId="194" fontId="176" fillId="47" borderId="20" xfId="0" applyNumberFormat="1" applyFont="1" applyFill="1" applyBorder="1" applyAlignment="1" applyProtection="1">
      <alignment horizontal="right" vertical="center"/>
      <protection/>
    </xf>
    <xf numFmtId="194" fontId="114" fillId="50" borderId="20" xfId="136" applyNumberFormat="1" applyFont="1" applyFill="1" applyBorder="1" applyAlignment="1" applyProtection="1">
      <alignment horizontal="right" vertical="center"/>
      <protection/>
    </xf>
    <xf numFmtId="194" fontId="114" fillId="50" borderId="20" xfId="0" applyNumberFormat="1" applyFont="1" applyFill="1" applyBorder="1" applyAlignment="1" applyProtection="1">
      <alignment horizontal="right" vertical="center"/>
      <protection/>
    </xf>
    <xf numFmtId="1" fontId="114" fillId="47" borderId="20" xfId="0" applyNumberFormat="1" applyFont="1" applyFill="1" applyBorder="1" applyAlignment="1" applyProtection="1">
      <alignment horizontal="center" vertical="center"/>
      <protection/>
    </xf>
    <xf numFmtId="194" fontId="168" fillId="50" borderId="20" xfId="0" applyNumberFormat="1" applyFont="1" applyFill="1" applyBorder="1" applyAlignment="1" applyProtection="1">
      <alignment horizontal="right" vertical="center"/>
      <protection/>
    </xf>
    <xf numFmtId="10" fontId="168" fillId="0" borderId="20" xfId="157" applyNumberFormat="1" applyFont="1" applyFill="1" applyBorder="1" applyAlignment="1">
      <alignment/>
    </xf>
    <xf numFmtId="3" fontId="168" fillId="0" borderId="20" xfId="0" applyNumberFormat="1" applyFont="1" applyBorder="1" applyAlignment="1">
      <alignment/>
    </xf>
    <xf numFmtId="194" fontId="101" fillId="47" borderId="20" xfId="0" applyNumberFormat="1" applyFont="1" applyFill="1" applyBorder="1" applyAlignment="1" applyProtection="1">
      <alignment horizontal="center" vertical="center"/>
      <protection/>
    </xf>
    <xf numFmtId="49" fontId="24" fillId="47" borderId="26" xfId="0" applyNumberFormat="1" applyFont="1" applyFill="1" applyBorder="1" applyAlignment="1" applyProtection="1">
      <alignment vertical="center"/>
      <protection/>
    </xf>
    <xf numFmtId="194" fontId="116" fillId="47" borderId="20" xfId="0" applyNumberFormat="1" applyFont="1" applyFill="1" applyBorder="1" applyAlignment="1" applyProtection="1">
      <alignment horizontal="right" vertical="center"/>
      <protection/>
    </xf>
    <xf numFmtId="3" fontId="8" fillId="0" borderId="20" xfId="144" applyNumberFormat="1" applyFont="1" applyFill="1" applyBorder="1" applyAlignment="1" applyProtection="1">
      <alignment horizontal="center" vertical="center"/>
      <protection/>
    </xf>
    <xf numFmtId="194" fontId="115" fillId="47" borderId="20" xfId="0" applyNumberFormat="1" applyFont="1" applyFill="1" applyBorder="1" applyAlignment="1" applyProtection="1">
      <alignment horizontal="right" vertical="center"/>
      <protection/>
    </xf>
    <xf numFmtId="194" fontId="106" fillId="47" borderId="20" xfId="0" applyNumberFormat="1" applyFont="1" applyFill="1" applyBorder="1" applyAlignment="1" applyProtection="1">
      <alignment horizontal="right" vertical="center"/>
      <protection/>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0" xfId="0" applyNumberFormat="1" applyFont="1" applyFill="1" applyBorder="1" applyAlignment="1">
      <alignment horizontal="center" vertical="center" wrapText="1"/>
    </xf>
    <xf numFmtId="0" fontId="25" fillId="0" borderId="0" xfId="145" applyFont="1" applyAlignment="1">
      <alignment horizontal="center"/>
      <protection/>
    </xf>
    <xf numFmtId="49" fontId="25" fillId="47" borderId="0" xfId="145" applyNumberFormat="1" applyFont="1" applyFill="1" applyAlignment="1">
      <alignment horizontal="center"/>
      <protection/>
    </xf>
    <xf numFmtId="49" fontId="25" fillId="0" borderId="0" xfId="145" applyNumberFormat="1" applyFont="1" applyBorder="1" applyAlignment="1">
      <alignment horizontal="center" wrapText="1"/>
      <protection/>
    </xf>
    <xf numFmtId="49" fontId="7" fillId="0" borderId="26" xfId="145" applyNumberFormat="1" applyFont="1" applyFill="1" applyBorder="1" applyAlignment="1">
      <alignment horizontal="center" vertical="center" wrapText="1"/>
      <protection/>
    </xf>
    <xf numFmtId="49" fontId="7" fillId="0" borderId="25" xfId="145" applyNumberFormat="1" applyFont="1" applyFill="1" applyBorder="1" applyAlignment="1">
      <alignment horizontal="center" vertical="center" wrapText="1"/>
      <protection/>
    </xf>
    <xf numFmtId="49" fontId="28" fillId="0" borderId="25" xfId="145" applyNumberFormat="1" applyFont="1" applyFill="1" applyBorder="1" applyAlignment="1">
      <alignment horizontal="center" vertical="center" wrapText="1"/>
      <protection/>
    </xf>
    <xf numFmtId="0" fontId="7" fillId="0" borderId="35" xfId="145" applyNumberFormat="1" applyFont="1" applyBorder="1" applyAlignment="1">
      <alignment horizontal="center" vertical="center" wrapText="1"/>
      <protection/>
    </xf>
    <xf numFmtId="0" fontId="7" fillId="0" borderId="36" xfId="145" applyNumberFormat="1" applyFont="1" applyBorder="1" applyAlignment="1">
      <alignment horizontal="center" vertical="center" wrapText="1"/>
      <protection/>
    </xf>
    <xf numFmtId="0" fontId="7" fillId="0" borderId="24" xfId="145" applyNumberFormat="1" applyFont="1" applyBorder="1" applyAlignment="1">
      <alignment horizontal="center" vertical="center" wrapText="1"/>
      <protection/>
    </xf>
    <xf numFmtId="0" fontId="7" fillId="0" borderId="39" xfId="145" applyNumberFormat="1" applyFont="1" applyBorder="1" applyAlignment="1">
      <alignment horizontal="center" vertical="center" wrapText="1"/>
      <protection/>
    </xf>
    <xf numFmtId="49" fontId="7" fillId="44" borderId="26" xfId="145" applyNumberFormat="1" applyFont="1" applyFill="1" applyBorder="1" applyAlignment="1">
      <alignment horizontal="center" vertical="center"/>
      <protection/>
    </xf>
    <xf numFmtId="49" fontId="7" fillId="44" borderId="25" xfId="145" applyNumberFormat="1" applyFont="1" applyFill="1" applyBorder="1" applyAlignment="1">
      <alignment horizontal="center" vertical="center"/>
      <protection/>
    </xf>
    <xf numFmtId="0" fontId="56" fillId="3" borderId="26" xfId="145" applyNumberFormat="1" applyFont="1" applyFill="1" applyBorder="1" applyAlignment="1">
      <alignment horizontal="center" vertical="center" wrapText="1"/>
      <protection/>
    </xf>
    <xf numFmtId="0" fontId="56" fillId="3" borderId="25" xfId="145" applyNumberFormat="1" applyFont="1" applyFill="1" applyBorder="1" applyAlignment="1">
      <alignment horizontal="center" vertical="center" wrapText="1"/>
      <protection/>
    </xf>
    <xf numFmtId="49" fontId="3" fillId="0" borderId="0" xfId="145" applyNumberFormat="1" applyFont="1" applyBorder="1" applyAlignment="1">
      <alignment horizontal="left" wrapText="1"/>
      <protection/>
    </xf>
    <xf numFmtId="49" fontId="0" fillId="0" borderId="0" xfId="145" applyNumberFormat="1" applyFont="1" applyBorder="1" applyAlignment="1">
      <alignment horizontal="left" wrapText="1"/>
      <protection/>
    </xf>
    <xf numFmtId="49" fontId="7" fillId="0" borderId="26" xfId="145" applyNumberFormat="1" applyFont="1" applyBorder="1" applyAlignment="1">
      <alignment horizontal="center" vertical="center" wrapText="1"/>
      <protection/>
    </xf>
    <xf numFmtId="49" fontId="7" fillId="0" borderId="40" xfId="145" applyNumberFormat="1" applyFont="1" applyBorder="1" applyAlignment="1">
      <alignment horizontal="center" vertical="center" wrapText="1"/>
      <protection/>
    </xf>
    <xf numFmtId="49" fontId="7" fillId="0" borderId="25" xfId="145" applyNumberFormat="1" applyFont="1" applyBorder="1" applyAlignment="1">
      <alignment horizontal="center" vertical="center" wrapText="1"/>
      <protection/>
    </xf>
    <xf numFmtId="49" fontId="18" fillId="0" borderId="22" xfId="145" applyNumberFormat="1" applyFont="1" applyFill="1" applyBorder="1" applyAlignment="1">
      <alignment horizontal="center" vertical="center"/>
      <protection/>
    </xf>
    <xf numFmtId="49" fontId="7" fillId="0" borderId="20" xfId="145" applyNumberFormat="1" applyFont="1" applyFill="1" applyBorder="1" applyAlignment="1">
      <alignment horizontal="center" vertical="center" wrapText="1"/>
      <protection/>
    </xf>
    <xf numFmtId="49" fontId="18" fillId="0" borderId="0" xfId="145" applyNumberFormat="1" applyFont="1" applyAlignment="1">
      <alignment horizontal="left"/>
      <protection/>
    </xf>
    <xf numFmtId="49" fontId="14" fillId="47" borderId="0" xfId="145" applyNumberFormat="1" applyFont="1" applyFill="1" applyAlignment="1">
      <alignment horizontal="center" vertical="center" wrapText="1"/>
      <protection/>
    </xf>
    <xf numFmtId="49" fontId="3" fillId="0" borderId="0" xfId="145" applyNumberFormat="1" applyFont="1" applyAlignment="1">
      <alignment horizontal="left"/>
      <protection/>
    </xf>
    <xf numFmtId="49" fontId="0" fillId="0" borderId="0" xfId="145" applyNumberFormat="1" applyFont="1" applyAlignment="1">
      <alignment horizontal="left"/>
      <protection/>
    </xf>
    <xf numFmtId="49" fontId="33" fillId="0" borderId="0" xfId="145" applyNumberFormat="1" applyFont="1" applyAlignment="1">
      <alignment horizontal="center"/>
      <protection/>
    </xf>
    <xf numFmtId="49" fontId="29" fillId="0" borderId="0" xfId="145" applyNumberFormat="1" applyFont="1" applyAlignment="1">
      <alignment horizontal="center" wrapText="1"/>
      <protection/>
    </xf>
    <xf numFmtId="49" fontId="25" fillId="0" borderId="0" xfId="145" applyNumberFormat="1" applyFont="1" applyAlignment="1">
      <alignment horizontal="center"/>
      <protection/>
    </xf>
    <xf numFmtId="0" fontId="16" fillId="0" borderId="20" xfId="145" applyNumberFormat="1" applyFont="1" applyBorder="1" applyAlignment="1">
      <alignment horizontal="center" vertical="center" wrapText="1"/>
      <protection/>
    </xf>
    <xf numFmtId="49" fontId="31" fillId="0" borderId="0" xfId="145" applyNumberFormat="1" applyFont="1" applyBorder="1" applyAlignment="1">
      <alignment horizontal="center" wrapText="1"/>
      <protection/>
    </xf>
    <xf numFmtId="0" fontId="55" fillId="3" borderId="26" xfId="145" applyNumberFormat="1" applyFont="1" applyFill="1" applyBorder="1" applyAlignment="1">
      <alignment horizontal="center" vertical="center" wrapText="1"/>
      <protection/>
    </xf>
    <xf numFmtId="0" fontId="55" fillId="3" borderId="25" xfId="145" applyNumberFormat="1" applyFont="1" applyFill="1" applyBorder="1" applyAlignment="1">
      <alignment horizontal="center" vertical="center" wrapText="1"/>
      <protection/>
    </xf>
    <xf numFmtId="49" fontId="0" fillId="3" borderId="35" xfId="145" applyNumberFormat="1" applyFont="1" applyFill="1" applyBorder="1" applyAlignment="1">
      <alignment horizontal="center"/>
      <protection/>
    </xf>
    <xf numFmtId="49" fontId="0" fillId="3" borderId="19" xfId="145" applyNumberFormat="1" applyFont="1" applyFill="1" applyBorder="1" applyAlignment="1">
      <alignment horizontal="center"/>
      <protection/>
    </xf>
    <xf numFmtId="49" fontId="0" fillId="3" borderId="36" xfId="145" applyNumberFormat="1" applyFont="1" applyFill="1" applyBorder="1" applyAlignment="1">
      <alignment horizontal="center"/>
      <protection/>
    </xf>
    <xf numFmtId="3" fontId="34" fillId="47" borderId="38" xfId="145" applyNumberFormat="1" applyFont="1" applyFill="1" applyBorder="1" applyAlignment="1" applyProtection="1">
      <alignment horizontal="center" vertical="center" wrapText="1"/>
      <protection/>
    </xf>
    <xf numFmtId="3" fontId="34" fillId="47" borderId="23" xfId="145" applyNumberFormat="1" applyFont="1" applyFill="1" applyBorder="1" applyAlignment="1" applyProtection="1">
      <alignment horizontal="center" vertical="center" wrapText="1"/>
      <protection/>
    </xf>
    <xf numFmtId="49" fontId="7" fillId="0" borderId="20" xfId="145" applyNumberFormat="1" applyFont="1" applyFill="1" applyBorder="1" applyAlignment="1" applyProtection="1">
      <alignment horizontal="center" vertical="center" wrapText="1"/>
      <protection/>
    </xf>
    <xf numFmtId="3" fontId="7" fillId="47" borderId="21" xfId="145" applyNumberFormat="1" applyFont="1" applyFill="1" applyBorder="1" applyAlignment="1" applyProtection="1">
      <alignment horizontal="center" vertical="center" wrapText="1"/>
      <protection/>
    </xf>
    <xf numFmtId="3" fontId="7" fillId="47" borderId="23" xfId="145" applyNumberFormat="1" applyFont="1" applyFill="1" applyBorder="1" applyAlignment="1" applyProtection="1">
      <alignment horizontal="center" vertical="center" wrapText="1"/>
      <protection/>
    </xf>
    <xf numFmtId="49" fontId="65" fillId="0" borderId="0" xfId="145" applyNumberFormat="1" applyFont="1" applyBorder="1" applyAlignment="1">
      <alignment horizontal="center" wrapText="1"/>
      <protection/>
    </xf>
    <xf numFmtId="49" fontId="40" fillId="0" borderId="0" xfId="145" applyNumberFormat="1" applyFont="1" applyBorder="1" applyAlignment="1">
      <alignment horizontal="center" wrapText="1"/>
      <protection/>
    </xf>
    <xf numFmtId="49" fontId="15" fillId="0" borderId="0" xfId="145" applyNumberFormat="1" applyFont="1" applyFill="1" applyBorder="1" applyAlignment="1">
      <alignment horizontal="center" vertical="center" wrapText="1"/>
      <protection/>
    </xf>
    <xf numFmtId="49" fontId="13" fillId="0" borderId="0" xfId="145" applyNumberFormat="1" applyFont="1" applyFill="1" applyAlignment="1">
      <alignment horizontal="left" wrapText="1"/>
      <protection/>
    </xf>
    <xf numFmtId="49" fontId="13" fillId="0" borderId="0" xfId="145" applyNumberFormat="1" applyFont="1" applyFill="1" applyAlignment="1">
      <alignment horizontal="center" wrapText="1"/>
      <protection/>
    </xf>
    <xf numFmtId="0" fontId="3" fillId="0" borderId="0" xfId="145" applyFont="1" applyAlignment="1">
      <alignment horizontal="center"/>
      <protection/>
    </xf>
    <xf numFmtId="49" fontId="3" fillId="47" borderId="0" xfId="145" applyNumberFormat="1" applyFont="1" applyFill="1" applyAlignment="1">
      <alignment horizontal="center"/>
      <protection/>
    </xf>
    <xf numFmtId="49" fontId="23" fillId="0" borderId="0" xfId="145" applyNumberFormat="1" applyFont="1" applyFill="1" applyBorder="1" applyAlignment="1">
      <alignment horizontal="center" wrapText="1"/>
      <protection/>
    </xf>
    <xf numFmtId="49" fontId="15" fillId="0" borderId="0" xfId="145" applyNumberFormat="1" applyFont="1" applyFill="1" applyBorder="1" applyAlignment="1">
      <alignment horizontal="center" wrapText="1"/>
      <protection/>
    </xf>
    <xf numFmtId="49" fontId="71" fillId="0" borderId="0" xfId="145" applyNumberFormat="1" applyFont="1" applyFill="1" applyAlignment="1">
      <alignment horizontal="center"/>
      <protection/>
    </xf>
    <xf numFmtId="49" fontId="18" fillId="0" borderId="0" xfId="145" applyNumberFormat="1" applyFont="1" applyFill="1" applyAlignment="1">
      <alignment horizontal="center"/>
      <protection/>
    </xf>
    <xf numFmtId="49" fontId="0" fillId="0" borderId="0" xfId="145" applyNumberFormat="1" applyFont="1" applyFill="1" applyBorder="1" applyAlignment="1">
      <alignment horizontal="left"/>
      <protection/>
    </xf>
    <xf numFmtId="49" fontId="3" fillId="0" borderId="0" xfId="145" applyNumberFormat="1" applyFont="1" applyFill="1" applyBorder="1" applyAlignment="1">
      <alignment horizontal="left"/>
      <protection/>
    </xf>
    <xf numFmtId="49" fontId="3" fillId="0" borderId="0" xfId="145" applyNumberFormat="1" applyFont="1" applyFill="1" applyBorder="1" applyAlignment="1">
      <alignment horizontal="left" wrapText="1"/>
      <protection/>
    </xf>
    <xf numFmtId="49" fontId="0" fillId="0" borderId="0" xfId="145" applyNumberFormat="1" applyFont="1" applyFill="1" applyBorder="1" applyAlignment="1">
      <alignment horizontal="left" wrapText="1"/>
      <protection/>
    </xf>
    <xf numFmtId="49" fontId="6" fillId="0" borderId="20" xfId="145" applyNumberFormat="1" applyFont="1" applyFill="1" applyBorder="1" applyAlignment="1">
      <alignment horizontal="center" vertical="center" wrapText="1"/>
      <protection/>
    </xf>
    <xf numFmtId="49" fontId="6" fillId="0" borderId="22" xfId="145" applyNumberFormat="1" applyFont="1" applyFill="1" applyBorder="1" applyAlignment="1">
      <alignment horizontal="center" vertical="center" wrapText="1"/>
      <protection/>
    </xf>
    <xf numFmtId="49" fontId="6" fillId="0" borderId="40" xfId="145" applyNumberFormat="1" applyFont="1" applyFill="1" applyBorder="1" applyAlignment="1">
      <alignment horizontal="center" vertical="center" wrapText="1"/>
      <protection/>
    </xf>
    <xf numFmtId="49" fontId="6" fillId="0" borderId="25" xfId="145" applyNumberFormat="1" applyFont="1" applyFill="1" applyBorder="1" applyAlignment="1">
      <alignment horizontal="center" vertical="center" wrapText="1"/>
      <protection/>
    </xf>
    <xf numFmtId="49" fontId="3" fillId="0" borderId="20" xfId="145" applyNumberFormat="1" applyFont="1" applyFill="1" applyBorder="1" applyAlignment="1">
      <alignment horizontal="center"/>
      <protection/>
    </xf>
    <xf numFmtId="49" fontId="67" fillId="3" borderId="26" xfId="145" applyNumberFormat="1" applyFont="1" applyFill="1" applyBorder="1" applyAlignment="1">
      <alignment horizontal="center" vertical="center" wrapText="1"/>
      <protection/>
    </xf>
    <xf numFmtId="49" fontId="67" fillId="3" borderId="25" xfId="145" applyNumberFormat="1" applyFont="1" applyFill="1" applyBorder="1" applyAlignment="1">
      <alignment horizontal="center" vertical="center" wrapText="1"/>
      <protection/>
    </xf>
    <xf numFmtId="49" fontId="68" fillId="3" borderId="26" xfId="145" applyNumberFormat="1" applyFont="1" applyFill="1" applyBorder="1" applyAlignment="1">
      <alignment horizontal="center" vertical="center" wrapText="1"/>
      <protection/>
    </xf>
    <xf numFmtId="49" fontId="68" fillId="3" borderId="25" xfId="145" applyNumberFormat="1" applyFont="1" applyFill="1" applyBorder="1" applyAlignment="1">
      <alignment horizontal="center" vertical="center" wrapText="1"/>
      <protection/>
    </xf>
    <xf numFmtId="49" fontId="7" fillId="44" borderId="26" xfId="145" applyNumberFormat="1" applyFont="1" applyFill="1" applyBorder="1" applyAlignment="1">
      <alignment horizontal="center"/>
      <protection/>
    </xf>
    <xf numFmtId="49" fontId="7" fillId="44" borderId="25" xfId="145" applyNumberFormat="1" applyFont="1" applyFill="1" applyBorder="1" applyAlignment="1">
      <alignment horizontal="center"/>
      <protection/>
    </xf>
    <xf numFmtId="49" fontId="21" fillId="0" borderId="26" xfId="145" applyNumberFormat="1" applyFont="1" applyFill="1" applyBorder="1" applyAlignment="1">
      <alignment horizontal="center" vertical="center" wrapText="1"/>
      <protection/>
    </xf>
    <xf numFmtId="49" fontId="21" fillId="0" borderId="25" xfId="145" applyNumberFormat="1" applyFont="1" applyFill="1" applyBorder="1" applyAlignment="1">
      <alignment horizontal="center" vertical="center" wrapText="1"/>
      <protection/>
    </xf>
    <xf numFmtId="0" fontId="6" fillId="0" borderId="35" xfId="145" applyNumberFormat="1" applyFont="1" applyFill="1" applyBorder="1" applyAlignment="1">
      <alignment horizontal="center" vertical="center" wrapText="1"/>
      <protection/>
    </xf>
    <xf numFmtId="0" fontId="6" fillId="0" borderId="36" xfId="145" applyNumberFormat="1" applyFont="1" applyFill="1" applyBorder="1" applyAlignment="1">
      <alignment horizontal="center" vertical="center" wrapText="1"/>
      <protection/>
    </xf>
    <xf numFmtId="0" fontId="6" fillId="0" borderId="24" xfId="145" applyNumberFormat="1" applyFont="1" applyFill="1" applyBorder="1" applyAlignment="1">
      <alignment horizontal="center" vertical="center" wrapText="1"/>
      <protection/>
    </xf>
    <xf numFmtId="0" fontId="6" fillId="0" borderId="39" xfId="145" applyNumberFormat="1" applyFont="1" applyFill="1" applyBorder="1" applyAlignment="1">
      <alignment horizontal="center" vertical="center" wrapText="1"/>
      <protection/>
    </xf>
    <xf numFmtId="0" fontId="6" fillId="0" borderId="27" xfId="145" applyNumberFormat="1" applyFont="1" applyFill="1" applyBorder="1" applyAlignment="1">
      <alignment horizontal="center" vertical="center" wrapText="1"/>
      <protection/>
    </xf>
    <xf numFmtId="0" fontId="6" fillId="0" borderId="37" xfId="145" applyNumberFormat="1" applyFont="1" applyFill="1" applyBorder="1" applyAlignment="1">
      <alignment horizontal="center" vertical="center" wrapText="1"/>
      <protection/>
    </xf>
    <xf numFmtId="49" fontId="6" fillId="0" borderId="26" xfId="145" applyNumberFormat="1" applyFont="1" applyFill="1" applyBorder="1" applyAlignment="1">
      <alignment horizontal="center" vertical="center" wrapText="1"/>
      <protection/>
    </xf>
    <xf numFmtId="49" fontId="6" fillId="0" borderId="38" xfId="145" applyNumberFormat="1" applyFont="1" applyFill="1" applyBorder="1" applyAlignment="1">
      <alignment horizontal="center" vertical="center" wrapText="1"/>
      <protection/>
    </xf>
    <xf numFmtId="49" fontId="6" fillId="0" borderId="23" xfId="145" applyNumberFormat="1" applyFont="1" applyFill="1" applyBorder="1" applyAlignment="1">
      <alignment horizontal="center" vertical="center" wrapText="1"/>
      <protection/>
    </xf>
    <xf numFmtId="49" fontId="3" fillId="0" borderId="0" xfId="145" applyNumberFormat="1" applyFont="1" applyFill="1" applyAlignment="1">
      <alignment horizontal="left"/>
      <protection/>
    </xf>
    <xf numFmtId="49" fontId="18" fillId="0" borderId="0" xfId="145" applyNumberFormat="1" applyFont="1" applyFill="1" applyBorder="1" applyAlignment="1">
      <alignment horizontal="left"/>
      <protection/>
    </xf>
    <xf numFmtId="49" fontId="0" fillId="0" borderId="0" xfId="145" applyNumberFormat="1" applyFont="1" applyFill="1" applyAlignment="1">
      <alignment horizontal="justify" wrapText="1"/>
      <protection/>
    </xf>
    <xf numFmtId="49" fontId="3" fillId="0" borderId="0" xfId="145" applyNumberFormat="1" applyFont="1" applyFill="1" applyAlignment="1">
      <alignment horizontal="center" vertical="top" wrapText="1"/>
      <protection/>
    </xf>
    <xf numFmtId="49" fontId="31" fillId="0" borderId="0" xfId="145" applyNumberFormat="1" applyFont="1" applyBorder="1" applyAlignment="1">
      <alignment horizontal="center"/>
      <protection/>
    </xf>
    <xf numFmtId="49" fontId="25" fillId="0" borderId="0" xfId="145" applyNumberFormat="1" applyFont="1" applyBorder="1" applyAlignment="1">
      <alignment horizontal="center"/>
      <protection/>
    </xf>
    <xf numFmtId="49" fontId="7" fillId="0" borderId="35" xfId="145" applyNumberFormat="1" applyFont="1" applyFill="1" applyBorder="1" applyAlignment="1">
      <alignment horizontal="center" vertical="center" wrapText="1"/>
      <protection/>
    </xf>
    <xf numFmtId="49" fontId="7" fillId="0" borderId="36" xfId="145" applyNumberFormat="1" applyFont="1" applyFill="1" applyBorder="1" applyAlignment="1">
      <alignment horizontal="center" vertical="center" wrapText="1"/>
      <protection/>
    </xf>
    <xf numFmtId="49" fontId="7" fillId="0" borderId="24" xfId="145" applyNumberFormat="1" applyFont="1" applyFill="1" applyBorder="1" applyAlignment="1">
      <alignment horizontal="center" vertical="center" wrapText="1"/>
      <protection/>
    </xf>
    <xf numFmtId="49" fontId="7" fillId="0" borderId="39" xfId="145" applyNumberFormat="1" applyFont="1" applyFill="1" applyBorder="1" applyAlignment="1">
      <alignment horizontal="center" vertical="center" wrapText="1"/>
      <protection/>
    </xf>
    <xf numFmtId="49" fontId="7" fillId="0" borderId="27" xfId="145" applyNumberFormat="1" applyFont="1" applyFill="1" applyBorder="1" applyAlignment="1">
      <alignment horizontal="center" vertical="center" wrapText="1"/>
      <protection/>
    </xf>
    <xf numFmtId="49" fontId="7" fillId="0" borderId="37" xfId="145" applyNumberFormat="1" applyFont="1" applyFill="1" applyBorder="1" applyAlignment="1">
      <alignment horizontal="center" vertical="center" wrapText="1"/>
      <protection/>
    </xf>
    <xf numFmtId="49" fontId="13" fillId="0" borderId="0" xfId="145" applyNumberFormat="1" applyFont="1" applyBorder="1" applyAlignment="1">
      <alignment wrapText="1"/>
      <protection/>
    </xf>
    <xf numFmtId="49" fontId="13" fillId="0" borderId="0" xfId="145" applyNumberFormat="1" applyFont="1" applyBorder="1" applyAlignment="1">
      <alignment horizontal="center" wrapText="1"/>
      <protection/>
    </xf>
    <xf numFmtId="49" fontId="7" fillId="44" borderId="26" xfId="145" applyNumberFormat="1" applyFont="1" applyFill="1" applyBorder="1" applyAlignment="1">
      <alignment horizontal="center" vertical="center" wrapText="1"/>
      <protection/>
    </xf>
    <xf numFmtId="49" fontId="7" fillId="44" borderId="25" xfId="145" applyNumberFormat="1" applyFont="1" applyFill="1" applyBorder="1" applyAlignment="1">
      <alignment horizontal="center" vertical="center" wrapText="1"/>
      <protection/>
    </xf>
    <xf numFmtId="49" fontId="16" fillId="0" borderId="26" xfId="145" applyNumberFormat="1" applyFont="1" applyBorder="1" applyAlignment="1">
      <alignment horizontal="center" wrapText="1"/>
      <protection/>
    </xf>
    <xf numFmtId="49" fontId="16" fillId="0" borderId="25" xfId="145" applyNumberFormat="1" applyFont="1" applyBorder="1" applyAlignment="1">
      <alignment horizontal="center" wrapText="1"/>
      <protection/>
    </xf>
    <xf numFmtId="49" fontId="29" fillId="0" borderId="0" xfId="145" applyNumberFormat="1" applyFont="1" applyBorder="1" applyAlignment="1">
      <alignment horizontal="center" wrapText="1"/>
      <protection/>
    </xf>
    <xf numFmtId="49" fontId="29" fillId="0" borderId="0" xfId="145" applyNumberFormat="1" applyFont="1" applyAlignment="1">
      <alignment horizontal="center"/>
      <protection/>
    </xf>
    <xf numFmtId="49" fontId="0" fillId="0" borderId="0" xfId="145" applyNumberFormat="1" applyFont="1" applyAlignment="1">
      <alignment horizontal="left" wrapText="1"/>
      <protection/>
    </xf>
    <xf numFmtId="49" fontId="3" fillId="0" borderId="0" xfId="145" applyNumberFormat="1" applyFont="1" applyAlignment="1">
      <alignment horizontal="left" wrapText="1"/>
      <protection/>
    </xf>
    <xf numFmtId="49" fontId="0" fillId="0" borderId="0" xfId="145" applyNumberFormat="1" applyFont="1" applyAlignment="1">
      <alignment/>
      <protection/>
    </xf>
    <xf numFmtId="49" fontId="14" fillId="0" borderId="0" xfId="145" applyNumberFormat="1" applyFont="1" applyAlignment="1">
      <alignment horizontal="center" wrapText="1"/>
      <protection/>
    </xf>
    <xf numFmtId="49" fontId="18" fillId="0" borderId="22" xfId="145" applyNumberFormat="1" applyFont="1" applyBorder="1" applyAlignment="1">
      <alignment horizontal="left"/>
      <protection/>
    </xf>
    <xf numFmtId="49" fontId="18" fillId="0" borderId="0" xfId="145" applyNumberFormat="1" applyFont="1" applyAlignment="1">
      <alignment horizontal="center"/>
      <protection/>
    </xf>
    <xf numFmtId="49" fontId="56" fillId="3" borderId="26" xfId="145" applyNumberFormat="1" applyFont="1" applyFill="1" applyBorder="1" applyAlignment="1">
      <alignment horizontal="center" wrapText="1"/>
      <protection/>
    </xf>
    <xf numFmtId="49" fontId="56" fillId="3" borderId="25" xfId="145" applyNumberFormat="1" applyFont="1" applyFill="1" applyBorder="1" applyAlignment="1">
      <alignment horizontal="center" wrapText="1"/>
      <protection/>
    </xf>
    <xf numFmtId="49" fontId="55" fillId="3" borderId="26" xfId="145" applyNumberFormat="1" applyFont="1" applyFill="1" applyBorder="1" applyAlignment="1">
      <alignment horizontal="center" wrapText="1"/>
      <protection/>
    </xf>
    <xf numFmtId="49" fontId="55" fillId="3" borderId="25" xfId="145" applyNumberFormat="1" applyFont="1" applyFill="1" applyBorder="1" applyAlignment="1">
      <alignment horizontal="center" wrapText="1"/>
      <protection/>
    </xf>
    <xf numFmtId="49" fontId="3" fillId="0" borderId="20" xfId="145" applyNumberFormat="1" applyFont="1" applyBorder="1" applyAlignment="1">
      <alignment horizontal="center"/>
      <protection/>
    </xf>
    <xf numFmtId="49" fontId="18" fillId="0" borderId="0" xfId="145" applyNumberFormat="1" applyFont="1" applyBorder="1" applyAlignment="1">
      <alignment horizontal="left"/>
      <protection/>
    </xf>
    <xf numFmtId="49" fontId="3" fillId="0" borderId="20" xfId="145" applyNumberFormat="1" applyFont="1" applyFill="1" applyBorder="1" applyAlignment="1">
      <alignment horizontal="center" vertical="center" wrapText="1"/>
      <protection/>
    </xf>
    <xf numFmtId="49" fontId="20" fillId="0" borderId="20" xfId="145" applyNumberFormat="1" applyFont="1" applyFill="1" applyBorder="1" applyAlignment="1">
      <alignment horizontal="center" vertical="center" wrapText="1"/>
      <protection/>
    </xf>
    <xf numFmtId="49" fontId="76" fillId="4" borderId="21" xfId="147" applyNumberFormat="1" applyFont="1" applyFill="1" applyBorder="1" applyAlignment="1">
      <alignment horizontal="center" vertical="center" wrapText="1"/>
      <protection/>
    </xf>
    <xf numFmtId="49" fontId="76" fillId="4" borderId="38" xfId="147" applyNumberFormat="1" applyFont="1" applyFill="1" applyBorder="1" applyAlignment="1">
      <alignment horizontal="center" vertical="center" wrapText="1"/>
      <protection/>
    </xf>
    <xf numFmtId="49" fontId="76" fillId="4" borderId="23" xfId="147" applyNumberFormat="1" applyFont="1" applyFill="1" applyBorder="1" applyAlignment="1">
      <alignment horizontal="center" vertical="center" wrapText="1"/>
      <protection/>
    </xf>
    <xf numFmtId="49" fontId="0" fillId="0" borderId="0" xfId="147" applyNumberFormat="1" applyFont="1" applyAlignment="1">
      <alignment horizontal="left"/>
      <protection/>
    </xf>
    <xf numFmtId="49" fontId="84" fillId="0" borderId="26" xfId="147" applyNumberFormat="1" applyFont="1" applyBorder="1" applyAlignment="1">
      <alignment horizontal="center" vertical="center" wrapText="1"/>
      <protection/>
    </xf>
    <xf numFmtId="49" fontId="84" fillId="0" borderId="25" xfId="147" applyNumberFormat="1" applyFont="1" applyBorder="1" applyAlignment="1">
      <alignment horizontal="center" vertical="center" wrapText="1"/>
      <protection/>
    </xf>
    <xf numFmtId="49" fontId="31" fillId="0" borderId="0" xfId="147" applyNumberFormat="1" applyFont="1" applyBorder="1" applyAlignment="1">
      <alignment horizontal="center" wrapText="1"/>
      <protection/>
    </xf>
    <xf numFmtId="49" fontId="6" fillId="0" borderId="40" xfId="147" applyNumberFormat="1" applyFont="1" applyFill="1" applyBorder="1" applyAlignment="1">
      <alignment horizontal="center" vertical="center"/>
      <protection/>
    </xf>
    <xf numFmtId="49" fontId="6" fillId="0" borderId="20" xfId="147" applyNumberFormat="1" applyFont="1" applyFill="1" applyBorder="1" applyAlignment="1">
      <alignment horizontal="center" vertical="center" wrapText="1"/>
      <protection/>
    </xf>
    <xf numFmtId="49" fontId="6" fillId="0" borderId="21" xfId="147" applyNumberFormat="1" applyFont="1" applyFill="1" applyBorder="1" applyAlignment="1">
      <alignment horizontal="center" vertical="center" wrapText="1"/>
      <protection/>
    </xf>
    <xf numFmtId="49" fontId="6" fillId="0" borderId="38" xfId="147" applyNumberFormat="1" applyFont="1" applyFill="1" applyBorder="1" applyAlignment="1">
      <alignment horizontal="center" vertical="center" wrapText="1"/>
      <protection/>
    </xf>
    <xf numFmtId="49" fontId="6" fillId="0" borderId="23" xfId="147" applyNumberFormat="1" applyFont="1" applyFill="1" applyBorder="1" applyAlignment="1">
      <alignment horizontal="center" vertical="center" wrapText="1"/>
      <protection/>
    </xf>
    <xf numFmtId="49" fontId="13" fillId="0" borderId="0" xfId="147" applyNumberFormat="1" applyFont="1" applyAlignment="1">
      <alignment horizontal="center"/>
      <protection/>
    </xf>
    <xf numFmtId="49" fontId="31" fillId="0" borderId="0" xfId="147" applyNumberFormat="1" applyFont="1" applyBorder="1" applyAlignment="1">
      <alignment horizontal="center"/>
      <protection/>
    </xf>
    <xf numFmtId="49" fontId="86" fillId="3" borderId="26" xfId="147" applyNumberFormat="1" applyFont="1" applyFill="1" applyBorder="1" applyAlignment="1">
      <alignment horizontal="center" vertical="center" wrapText="1"/>
      <protection/>
    </xf>
    <xf numFmtId="49" fontId="86" fillId="3" borderId="25" xfId="147" applyNumberFormat="1" applyFont="1" applyFill="1" applyBorder="1" applyAlignment="1">
      <alignment horizontal="center" vertical="center" wrapText="1"/>
      <protection/>
    </xf>
    <xf numFmtId="49" fontId="29" fillId="0" borderId="0" xfId="147" applyNumberFormat="1" applyFont="1" applyAlignment="1">
      <alignment horizontal="center"/>
      <protection/>
    </xf>
    <xf numFmtId="0" fontId="25" fillId="47" borderId="0" xfId="147" applyFont="1" applyFill="1" applyBorder="1" applyAlignment="1">
      <alignment horizontal="center"/>
      <protection/>
    </xf>
    <xf numFmtId="49" fontId="31" fillId="0" borderId="0" xfId="147" applyNumberFormat="1" applyFont="1" applyAlignment="1">
      <alignment horizontal="center"/>
      <protection/>
    </xf>
    <xf numFmtId="49" fontId="25" fillId="0" borderId="0" xfId="147" applyNumberFormat="1" applyFont="1" applyBorder="1" applyAlignment="1">
      <alignment horizontal="center" wrapText="1"/>
      <protection/>
    </xf>
    <xf numFmtId="49" fontId="6" fillId="0" borderId="26" xfId="147" applyNumberFormat="1" applyFont="1" applyBorder="1" applyAlignment="1">
      <alignment horizontal="center" vertical="center" wrapText="1"/>
      <protection/>
    </xf>
    <xf numFmtId="49" fontId="6" fillId="0" borderId="25" xfId="147" applyNumberFormat="1" applyFont="1" applyBorder="1" applyAlignment="1">
      <alignment horizontal="center" vertical="center" wrapText="1"/>
      <protection/>
    </xf>
    <xf numFmtId="49" fontId="25" fillId="0" borderId="0" xfId="147" applyNumberFormat="1" applyFont="1" applyBorder="1" applyAlignment="1">
      <alignment horizontal="center"/>
      <protection/>
    </xf>
    <xf numFmtId="49" fontId="3" fillId="0" borderId="0" xfId="147" applyNumberFormat="1" applyFont="1" applyBorder="1" applyAlignment="1">
      <alignment horizontal="left"/>
      <protection/>
    </xf>
    <xf numFmtId="49" fontId="6" fillId="0" borderId="35" xfId="147" applyNumberFormat="1" applyFont="1" applyFill="1" applyBorder="1" applyAlignment="1">
      <alignment horizontal="center" vertical="center"/>
      <protection/>
    </xf>
    <xf numFmtId="49" fontId="6" fillId="0" borderId="36" xfId="147" applyNumberFormat="1" applyFont="1" applyFill="1" applyBorder="1" applyAlignment="1">
      <alignment horizontal="center" vertical="center"/>
      <protection/>
    </xf>
    <xf numFmtId="49" fontId="6" fillId="0" borderId="24" xfId="147" applyNumberFormat="1" applyFont="1" applyFill="1" applyBorder="1" applyAlignment="1">
      <alignment horizontal="center" vertical="center"/>
      <protection/>
    </xf>
    <xf numFmtId="49" fontId="6" fillId="0" borderId="39" xfId="147" applyNumberFormat="1" applyFont="1" applyFill="1" applyBorder="1" applyAlignment="1">
      <alignment horizontal="center" vertical="center"/>
      <protection/>
    </xf>
    <xf numFmtId="49" fontId="6" fillId="0" borderId="27" xfId="147" applyNumberFormat="1" applyFont="1" applyFill="1" applyBorder="1" applyAlignment="1">
      <alignment horizontal="center" vertical="center"/>
      <protection/>
    </xf>
    <xf numFmtId="49" fontId="6" fillId="0" borderId="37" xfId="147" applyNumberFormat="1" applyFont="1" applyFill="1" applyBorder="1" applyAlignment="1">
      <alignment horizontal="center" vertical="center"/>
      <protection/>
    </xf>
    <xf numFmtId="49" fontId="14" fillId="0" borderId="0" xfId="147" applyNumberFormat="1" applyFont="1" applyFill="1" applyAlignment="1">
      <alignment horizontal="center" wrapText="1"/>
      <protection/>
    </xf>
    <xf numFmtId="49" fontId="14" fillId="0" borderId="0" xfId="147" applyNumberFormat="1" applyFont="1" applyAlignment="1">
      <alignment horizontal="center"/>
      <protection/>
    </xf>
    <xf numFmtId="49" fontId="4" fillId="0" borderId="0" xfId="147" applyNumberFormat="1" applyFont="1" applyAlignment="1">
      <alignment horizontal="left"/>
      <protection/>
    </xf>
    <xf numFmtId="49" fontId="6" fillId="0" borderId="26" xfId="147" applyNumberFormat="1" applyFont="1" applyFill="1" applyBorder="1" applyAlignment="1">
      <alignment horizontal="center" vertical="center"/>
      <protection/>
    </xf>
    <xf numFmtId="49" fontId="3" fillId="0" borderId="0" xfId="147" applyNumberFormat="1" applyFont="1" applyFill="1" applyAlignment="1">
      <alignment horizontal="left"/>
      <protection/>
    </xf>
    <xf numFmtId="49" fontId="33" fillId="0" borderId="0" xfId="147" applyNumberFormat="1" applyFont="1" applyAlignment="1">
      <alignment horizontal="center"/>
      <protection/>
    </xf>
    <xf numFmtId="49" fontId="18" fillId="0" borderId="0" xfId="147" applyNumberFormat="1" applyFont="1" applyBorder="1" applyAlignment="1">
      <alignment horizontal="left"/>
      <protection/>
    </xf>
    <xf numFmtId="49" fontId="6" fillId="0" borderId="26" xfId="147" applyNumberFormat="1" applyFont="1" applyFill="1" applyBorder="1" applyAlignment="1">
      <alignment horizontal="center" vertical="center" wrapText="1"/>
      <protection/>
    </xf>
    <xf numFmtId="49" fontId="85" fillId="3" borderId="26" xfId="147" applyNumberFormat="1" applyFont="1" applyFill="1" applyBorder="1" applyAlignment="1">
      <alignment horizontal="center" vertical="center" wrapText="1"/>
      <protection/>
    </xf>
    <xf numFmtId="49" fontId="85" fillId="3" borderId="25" xfId="147" applyNumberFormat="1" applyFont="1" applyFill="1" applyBorder="1" applyAlignment="1">
      <alignment horizontal="center" vertical="center" wrapText="1"/>
      <protection/>
    </xf>
    <xf numFmtId="49" fontId="6" fillId="0" borderId="25" xfId="147" applyNumberFormat="1" applyFont="1" applyFill="1" applyBorder="1" applyAlignment="1">
      <alignment horizontal="center" vertical="center" wrapText="1"/>
      <protection/>
    </xf>
    <xf numFmtId="0" fontId="68" fillId="3" borderId="26" xfId="147" applyFont="1" applyFill="1" applyBorder="1" applyAlignment="1">
      <alignment horizontal="center" vertical="center" wrapText="1"/>
      <protection/>
    </xf>
    <xf numFmtId="0" fontId="68" fillId="3" borderId="25" xfId="147" applyFont="1" applyFill="1" applyBorder="1" applyAlignment="1">
      <alignment horizontal="center" vertical="center" wrapText="1"/>
      <protection/>
    </xf>
    <xf numFmtId="0" fontId="88" fillId="0" borderId="0" xfId="147" applyFont="1" applyAlignment="1">
      <alignment horizontal="center"/>
      <protection/>
    </xf>
    <xf numFmtId="0" fontId="6" fillId="0" borderId="26" xfId="147" applyFont="1" applyBorder="1" applyAlignment="1">
      <alignment horizontal="center" vertical="center" wrapText="1"/>
      <protection/>
    </xf>
    <xf numFmtId="0" fontId="6" fillId="0" borderId="25" xfId="147" applyFont="1" applyBorder="1" applyAlignment="1">
      <alignment horizontal="center" vertical="center" wrapText="1"/>
      <protection/>
    </xf>
    <xf numFmtId="0" fontId="6" fillId="0" borderId="20" xfId="147" applyFont="1" applyBorder="1" applyAlignment="1">
      <alignment horizontal="center" vertical="center" wrapText="1"/>
      <protection/>
    </xf>
    <xf numFmtId="0" fontId="6" fillId="0" borderId="21" xfId="147" applyFont="1" applyBorder="1" applyAlignment="1">
      <alignment horizontal="center" vertical="center" wrapText="1"/>
      <protection/>
    </xf>
    <xf numFmtId="0" fontId="6" fillId="0" borderId="38" xfId="147" applyFont="1" applyBorder="1" applyAlignment="1">
      <alignment horizontal="center" vertical="center" wrapText="1"/>
      <protection/>
    </xf>
    <xf numFmtId="0" fontId="6" fillId="0" borderId="23" xfId="147" applyFont="1" applyBorder="1" applyAlignment="1">
      <alignment horizontal="center" vertical="center" wrapText="1"/>
      <protection/>
    </xf>
    <xf numFmtId="0" fontId="21" fillId="0" borderId="26" xfId="147" applyFont="1" applyBorder="1" applyAlignment="1">
      <alignment horizontal="center" vertical="center" wrapText="1"/>
      <protection/>
    </xf>
    <xf numFmtId="0" fontId="21" fillId="0" borderId="25" xfId="147" applyFont="1" applyBorder="1" applyAlignment="1">
      <alignment horizontal="center" vertical="center" wrapText="1"/>
      <protection/>
    </xf>
    <xf numFmtId="49" fontId="6" fillId="0" borderId="19" xfId="147" applyNumberFormat="1" applyFont="1" applyFill="1" applyBorder="1" applyAlignment="1">
      <alignment horizontal="center" vertical="center"/>
      <protection/>
    </xf>
    <xf numFmtId="49" fontId="6" fillId="0" borderId="0" xfId="147" applyNumberFormat="1" applyFont="1" applyFill="1" applyBorder="1" applyAlignment="1">
      <alignment horizontal="center" vertical="center"/>
      <protection/>
    </xf>
    <xf numFmtId="49" fontId="6" fillId="0" borderId="22" xfId="147" applyNumberFormat="1" applyFont="1" applyFill="1" applyBorder="1" applyAlignment="1">
      <alignment horizontal="center" vertical="center"/>
      <protection/>
    </xf>
    <xf numFmtId="0" fontId="13" fillId="0" borderId="22" xfId="147" applyFont="1" applyBorder="1" applyAlignment="1">
      <alignment horizontal="left"/>
      <protection/>
    </xf>
    <xf numFmtId="0" fontId="6" fillId="0" borderId="26" xfId="147" applyFont="1" applyBorder="1" applyAlignment="1">
      <alignment horizontal="center" vertical="center"/>
      <protection/>
    </xf>
    <xf numFmtId="0" fontId="6" fillId="0" borderId="40" xfId="147" applyFont="1" applyBorder="1" applyAlignment="1">
      <alignment horizontal="center" vertical="center"/>
      <protection/>
    </xf>
    <xf numFmtId="0" fontId="6" fillId="0" borderId="25" xfId="147" applyFont="1" applyBorder="1" applyAlignment="1">
      <alignment horizontal="center" vertical="center"/>
      <protection/>
    </xf>
    <xf numFmtId="0" fontId="31" fillId="0" borderId="0" xfId="147" applyNumberFormat="1" applyFont="1" applyBorder="1" applyAlignment="1">
      <alignment horizontal="center"/>
      <protection/>
    </xf>
    <xf numFmtId="0" fontId="31" fillId="0" borderId="0" xfId="147" applyFont="1" applyBorder="1" applyAlignment="1">
      <alignment horizontal="center" wrapText="1"/>
      <protection/>
    </xf>
    <xf numFmtId="0" fontId="25" fillId="0" borderId="0" xfId="147" applyFont="1" applyBorder="1" applyAlignment="1">
      <alignment horizontal="center" wrapText="1"/>
      <protection/>
    </xf>
    <xf numFmtId="0" fontId="67" fillId="3" borderId="26" xfId="147" applyFont="1" applyFill="1" applyBorder="1" applyAlignment="1">
      <alignment horizontal="center" vertical="center" wrapText="1"/>
      <protection/>
    </xf>
    <xf numFmtId="0" fontId="67" fillId="3" borderId="25" xfId="147" applyFont="1" applyFill="1" applyBorder="1" applyAlignment="1">
      <alignment horizontal="center" vertical="center" wrapText="1"/>
      <protection/>
    </xf>
    <xf numFmtId="0" fontId="25" fillId="0" borderId="0" xfId="147" applyNumberFormat="1" applyFont="1" applyBorder="1" applyAlignment="1">
      <alignment horizontal="center"/>
      <protection/>
    </xf>
    <xf numFmtId="0" fontId="3" fillId="0" borderId="0" xfId="147" applyNumberFormat="1" applyFont="1" applyAlignment="1">
      <alignment horizontal="left"/>
      <protection/>
    </xf>
    <xf numFmtId="0" fontId="0" fillId="0" borderId="0" xfId="147" applyFont="1" applyAlignment="1">
      <alignment horizontal="left"/>
      <protection/>
    </xf>
    <xf numFmtId="0" fontId="0" fillId="0" borderId="0" xfId="147" applyFont="1" applyBorder="1" applyAlignment="1">
      <alignment/>
      <protection/>
    </xf>
    <xf numFmtId="0" fontId="14" fillId="0" borderId="0" xfId="147" applyFont="1" applyAlignment="1">
      <alignment horizontal="center" wrapText="1"/>
      <protection/>
    </xf>
    <xf numFmtId="0" fontId="13" fillId="0" borderId="0" xfId="147" applyFont="1" applyBorder="1" applyAlignment="1">
      <alignment horizontal="center"/>
      <protection/>
    </xf>
    <xf numFmtId="3" fontId="0" fillId="47" borderId="0" xfId="147" applyNumberFormat="1" applyFont="1" applyFill="1" applyBorder="1" applyAlignment="1">
      <alignment horizontal="left"/>
      <protection/>
    </xf>
    <xf numFmtId="0" fontId="3" fillId="0" borderId="0" xfId="147" applyFont="1" applyBorder="1" applyAlignment="1">
      <alignment horizontal="left"/>
      <protection/>
    </xf>
    <xf numFmtId="0" fontId="0" fillId="0" borderId="0" xfId="147" applyFont="1" applyBorder="1" applyAlignment="1">
      <alignment horizontal="left"/>
      <protection/>
    </xf>
    <xf numFmtId="0" fontId="12" fillId="0" borderId="20" xfId="147" applyFont="1" applyBorder="1" applyAlignment="1">
      <alignment horizontal="center" vertical="center" wrapText="1"/>
      <protection/>
    </xf>
    <xf numFmtId="0" fontId="14" fillId="0" borderId="0" xfId="147" applyFont="1" applyAlignment="1">
      <alignment horizontal="center"/>
      <protection/>
    </xf>
    <xf numFmtId="0" fontId="6" fillId="0" borderId="20" xfId="147" applyFont="1" applyFill="1" applyBorder="1" applyAlignment="1">
      <alignment horizontal="center" vertical="center" wrapText="1"/>
      <protection/>
    </xf>
    <xf numFmtId="0" fontId="33" fillId="0" borderId="0" xfId="147" applyFont="1" applyAlignment="1">
      <alignment horizontal="center"/>
      <protection/>
    </xf>
    <xf numFmtId="0" fontId="6" fillId="0" borderId="35" xfId="147" applyFont="1" applyBorder="1" applyAlignment="1">
      <alignment horizontal="center" vertical="center" wrapText="1"/>
      <protection/>
    </xf>
    <xf numFmtId="0" fontId="6" fillId="0" borderId="19" xfId="147" applyFont="1" applyBorder="1" applyAlignment="1">
      <alignment horizontal="center" vertical="center" wrapText="1"/>
      <protection/>
    </xf>
    <xf numFmtId="0" fontId="6" fillId="0" borderId="36" xfId="147" applyFont="1" applyBorder="1" applyAlignment="1">
      <alignment horizontal="center" vertical="center" wrapText="1"/>
      <protection/>
    </xf>
    <xf numFmtId="0" fontId="6" fillId="0" borderId="24" xfId="147" applyFont="1" applyBorder="1" applyAlignment="1">
      <alignment horizontal="center" vertical="center" wrapText="1"/>
      <protection/>
    </xf>
    <xf numFmtId="0" fontId="6" fillId="0" borderId="0" xfId="147" applyFont="1" applyBorder="1" applyAlignment="1">
      <alignment horizontal="center" vertical="center" wrapText="1"/>
      <protection/>
    </xf>
    <xf numFmtId="0" fontId="6" fillId="0" borderId="39" xfId="147" applyFont="1" applyBorder="1" applyAlignment="1">
      <alignment horizontal="center" vertical="center" wrapText="1"/>
      <protection/>
    </xf>
    <xf numFmtId="0" fontId="6" fillId="0" borderId="20" xfId="147" applyFont="1" applyBorder="1" applyAlignment="1">
      <alignment horizontal="center" vertical="center"/>
      <protection/>
    </xf>
    <xf numFmtId="49" fontId="19" fillId="0" borderId="22" xfId="147" applyNumberFormat="1" applyFont="1" applyBorder="1" applyAlignment="1">
      <alignment horizontal="center"/>
      <protection/>
    </xf>
    <xf numFmtId="49" fontId="74" fillId="0" borderId="20" xfId="147" applyNumberFormat="1" applyFont="1" applyBorder="1" applyAlignment="1">
      <alignment horizontal="center" vertical="center" wrapText="1"/>
      <protection/>
    </xf>
    <xf numFmtId="49" fontId="12" fillId="0" borderId="20" xfId="147" applyNumberFormat="1" applyFont="1" applyBorder="1" applyAlignment="1">
      <alignment horizontal="center" vertical="center" wrapText="1"/>
      <protection/>
    </xf>
    <xf numFmtId="49" fontId="3" fillId="0" borderId="0" xfId="147" applyNumberFormat="1" applyFont="1" applyAlignment="1">
      <alignment horizontal="left"/>
      <protection/>
    </xf>
    <xf numFmtId="49" fontId="5" fillId="0" borderId="0" xfId="147" applyNumberFormat="1" applyFont="1" applyBorder="1" applyAlignment="1">
      <alignment horizontal="left" wrapText="1"/>
      <protection/>
    </xf>
    <xf numFmtId="49" fontId="5" fillId="0" borderId="0" xfId="147" applyNumberFormat="1" applyFont="1" applyBorder="1" applyAlignment="1">
      <alignment horizontal="left"/>
      <protection/>
    </xf>
    <xf numFmtId="49" fontId="14" fillId="0" borderId="0" xfId="147" applyNumberFormat="1" applyFont="1" applyAlignment="1">
      <alignment horizontal="center" wrapText="1"/>
      <protection/>
    </xf>
    <xf numFmtId="49" fontId="0" fillId="47" borderId="0" xfId="147" applyNumberFormat="1" applyFont="1" applyFill="1" applyBorder="1" applyAlignment="1">
      <alignment horizontal="left" vertical="top" wrapText="1"/>
      <protection/>
    </xf>
    <xf numFmtId="49" fontId="3" fillId="47" borderId="0" xfId="147" applyNumberFormat="1" applyFont="1" applyFill="1" applyBorder="1" applyAlignment="1">
      <alignment horizontal="left" vertical="top" wrapText="1"/>
      <protection/>
    </xf>
    <xf numFmtId="49" fontId="0" fillId="0" borderId="0" xfId="147" applyNumberFormat="1" applyFont="1" applyAlignment="1">
      <alignment horizontal="justify" vertical="top"/>
      <protection/>
    </xf>
    <xf numFmtId="49" fontId="0" fillId="0" borderId="0" xfId="147" applyNumberFormat="1" applyFont="1" applyBorder="1" applyAlignment="1">
      <alignment horizontal="justify" vertical="top" wrapText="1"/>
      <protection/>
    </xf>
    <xf numFmtId="49" fontId="0" fillId="0" borderId="0" xfId="147" applyNumberFormat="1" applyFont="1" applyBorder="1" applyAlignment="1">
      <alignment horizontal="justify" vertical="top"/>
      <protection/>
    </xf>
    <xf numFmtId="49" fontId="18" fillId="0" borderId="0" xfId="147" applyNumberFormat="1" applyFont="1" applyAlignment="1">
      <alignment horizontal="center" wrapText="1"/>
      <protection/>
    </xf>
    <xf numFmtId="49" fontId="79" fillId="0" borderId="0" xfId="147" applyNumberFormat="1" applyFont="1" applyAlignment="1">
      <alignment horizontal="center"/>
      <protection/>
    </xf>
    <xf numFmtId="49" fontId="6" fillId="0" borderId="20" xfId="147" applyNumberFormat="1" applyFont="1" applyFill="1" applyBorder="1" applyAlignment="1">
      <alignment horizontal="center" vertical="center"/>
      <protection/>
    </xf>
    <xf numFmtId="49" fontId="77" fillId="3" borderId="26" xfId="147" applyNumberFormat="1" applyFont="1" applyFill="1" applyBorder="1" applyAlignment="1">
      <alignment horizontal="center" vertical="center" wrapText="1"/>
      <protection/>
    </xf>
    <xf numFmtId="49" fontId="77" fillId="3" borderId="25" xfId="147" applyNumberFormat="1" applyFont="1" applyFill="1" applyBorder="1" applyAlignment="1">
      <alignment horizontal="center" vertical="center" wrapText="1"/>
      <protection/>
    </xf>
    <xf numFmtId="49" fontId="75" fillId="3" borderId="26" xfId="147" applyNumberFormat="1" applyFont="1" applyFill="1" applyBorder="1" applyAlignment="1">
      <alignment horizontal="center" vertical="center" wrapText="1"/>
      <protection/>
    </xf>
    <xf numFmtId="49" fontId="75" fillId="3" borderId="25" xfId="147" applyNumberFormat="1" applyFont="1" applyFill="1" applyBorder="1" applyAlignment="1">
      <alignment horizontal="center" vertical="center" wrapText="1"/>
      <protection/>
    </xf>
    <xf numFmtId="49" fontId="6" fillId="0" borderId="21" xfId="147" applyNumberFormat="1" applyFont="1" applyBorder="1" applyAlignment="1">
      <alignment horizontal="center" vertical="center" wrapText="1"/>
      <protection/>
    </xf>
    <xf numFmtId="49" fontId="6" fillId="0" borderId="38" xfId="147" applyNumberFormat="1" applyFont="1" applyBorder="1" applyAlignment="1">
      <alignment horizontal="center" vertical="center" wrapText="1"/>
      <protection/>
    </xf>
    <xf numFmtId="49" fontId="6" fillId="0" borderId="23" xfId="147" applyNumberFormat="1" applyFont="1" applyBorder="1" applyAlignment="1">
      <alignment horizontal="center" vertical="center" wrapText="1"/>
      <protection/>
    </xf>
    <xf numFmtId="49" fontId="31" fillId="0" borderId="0" xfId="147" applyNumberFormat="1" applyFont="1" applyBorder="1" applyAlignment="1">
      <alignment horizontal="left" wrapText="1"/>
      <protection/>
    </xf>
    <xf numFmtId="49" fontId="18" fillId="0" borderId="22" xfId="147" applyNumberFormat="1" applyFont="1" applyBorder="1" applyAlignment="1">
      <alignment horizontal="left"/>
      <protection/>
    </xf>
    <xf numFmtId="49" fontId="6" fillId="0" borderId="40" xfId="147" applyNumberFormat="1" applyFont="1" applyBorder="1" applyAlignment="1">
      <alignment horizontal="center" vertical="center" wrapText="1"/>
      <protection/>
    </xf>
    <xf numFmtId="49" fontId="19" fillId="0" borderId="0" xfId="147" applyNumberFormat="1" applyFont="1" applyAlignment="1">
      <alignment horizontal="center"/>
      <protection/>
    </xf>
    <xf numFmtId="49" fontId="7" fillId="0" borderId="0" xfId="147" applyNumberFormat="1" applyFont="1" applyAlignment="1">
      <alignment horizontal="left"/>
      <protection/>
    </xf>
    <xf numFmtId="49" fontId="13" fillId="0" borderId="0" xfId="147" applyNumberFormat="1" applyFont="1" applyBorder="1" applyAlignment="1">
      <alignment horizontal="left"/>
      <protection/>
    </xf>
    <xf numFmtId="49" fontId="7" fillId="0" borderId="26" xfId="147" applyNumberFormat="1" applyFont="1" applyBorder="1" applyAlignment="1">
      <alignment horizontal="center" vertical="center" wrapText="1"/>
      <protection/>
    </xf>
    <xf numFmtId="49" fontId="7" fillId="0" borderId="25" xfId="147" applyNumberFormat="1" applyFont="1" applyBorder="1" applyAlignment="1">
      <alignment horizontal="center" vertical="center" wrapText="1"/>
      <protection/>
    </xf>
    <xf numFmtId="49" fontId="4" fillId="0" borderId="0" xfId="147" applyNumberFormat="1" applyFont="1" applyAlignment="1">
      <alignment/>
      <protection/>
    </xf>
    <xf numFmtId="49" fontId="0" fillId="0" borderId="0" xfId="147" applyNumberFormat="1" applyFont="1" applyBorder="1" applyAlignment="1">
      <alignment horizontal="left"/>
      <protection/>
    </xf>
    <xf numFmtId="49" fontId="19" fillId="0" borderId="26" xfId="147" applyNumberFormat="1" applyFont="1" applyBorder="1" applyAlignment="1">
      <alignment horizontal="center" vertical="center" wrapText="1"/>
      <protection/>
    </xf>
    <xf numFmtId="49" fontId="19" fillId="0" borderId="25" xfId="147" applyNumberFormat="1" applyFont="1" applyBorder="1" applyAlignment="1">
      <alignment horizontal="center" vertical="center" wrapText="1"/>
      <protection/>
    </xf>
    <xf numFmtId="49" fontId="90" fillId="3" borderId="26" xfId="147" applyNumberFormat="1" applyFont="1" applyFill="1" applyBorder="1" applyAlignment="1">
      <alignment horizontal="center" vertical="center" wrapText="1"/>
      <protection/>
    </xf>
    <xf numFmtId="49" fontId="90" fillId="3" borderId="25" xfId="147" applyNumberFormat="1" applyFont="1" applyFill="1" applyBorder="1" applyAlignment="1">
      <alignment horizontal="center" vertical="center" wrapText="1"/>
      <protection/>
    </xf>
    <xf numFmtId="49" fontId="89" fillId="3" borderId="26" xfId="147" applyNumberFormat="1" applyFont="1" applyFill="1" applyBorder="1" applyAlignment="1">
      <alignment horizontal="center" vertical="center" wrapText="1"/>
      <protection/>
    </xf>
    <xf numFmtId="49" fontId="89" fillId="3" borderId="25" xfId="147" applyNumberFormat="1" applyFont="1" applyFill="1" applyBorder="1" applyAlignment="1">
      <alignment horizontal="center" vertical="center" wrapText="1"/>
      <protection/>
    </xf>
    <xf numFmtId="0" fontId="82" fillId="0" borderId="40" xfId="147" applyFont="1" applyFill="1" applyBorder="1" applyAlignment="1">
      <alignment horizontal="center" vertical="center" wrapText="1"/>
      <protection/>
    </xf>
    <xf numFmtId="0" fontId="82" fillId="0" borderId="25" xfId="147" applyFont="1" applyFill="1" applyBorder="1" applyAlignment="1">
      <alignment horizontal="center" vertical="center" wrapText="1"/>
      <protection/>
    </xf>
    <xf numFmtId="49" fontId="6" fillId="0" borderId="40" xfId="147" applyNumberFormat="1" applyFont="1" applyFill="1" applyBorder="1" applyAlignment="1">
      <alignment horizontal="center" vertical="center" wrapText="1"/>
      <protection/>
    </xf>
    <xf numFmtId="49" fontId="18" fillId="0" borderId="0" xfId="147" applyNumberFormat="1" applyFont="1" applyFill="1" applyBorder="1" applyAlignment="1">
      <alignment horizontal="left"/>
      <protection/>
    </xf>
    <xf numFmtId="49" fontId="6" fillId="0" borderId="27" xfId="147" applyNumberFormat="1" applyFont="1" applyFill="1" applyBorder="1" applyAlignment="1">
      <alignment horizontal="center" vertical="center" wrapText="1"/>
      <protection/>
    </xf>
    <xf numFmtId="49" fontId="6" fillId="0" borderId="37" xfId="147" applyNumberFormat="1" applyFont="1" applyFill="1" applyBorder="1" applyAlignment="1">
      <alignment horizontal="center" vertical="center" wrapText="1"/>
      <protection/>
    </xf>
    <xf numFmtId="49" fontId="29" fillId="0" borderId="0" xfId="147" applyNumberFormat="1" applyFont="1" applyAlignment="1">
      <alignment horizontal="center"/>
      <protection/>
    </xf>
    <xf numFmtId="49" fontId="90" fillId="3" borderId="26" xfId="147" applyNumberFormat="1" applyFont="1" applyFill="1" applyBorder="1" applyAlignment="1">
      <alignment horizontal="center" vertical="center"/>
      <protection/>
    </xf>
    <xf numFmtId="49" fontId="90" fillId="3" borderId="25" xfId="147" applyNumberFormat="1" applyFont="1" applyFill="1" applyBorder="1" applyAlignment="1">
      <alignment horizontal="center" vertical="center"/>
      <protection/>
    </xf>
    <xf numFmtId="49" fontId="19" fillId="0" borderId="26" xfId="147" applyNumberFormat="1" applyFont="1" applyFill="1" applyBorder="1" applyAlignment="1">
      <alignment horizontal="center" vertical="center"/>
      <protection/>
    </xf>
    <xf numFmtId="49" fontId="19" fillId="0" borderId="25" xfId="147" applyNumberFormat="1" applyFont="1" applyFill="1" applyBorder="1" applyAlignment="1">
      <alignment horizontal="center" vertical="center"/>
      <protection/>
    </xf>
    <xf numFmtId="49" fontId="89" fillId="3" borderId="26" xfId="147" applyNumberFormat="1" applyFont="1" applyFill="1" applyBorder="1" applyAlignment="1">
      <alignment horizontal="center" vertical="center"/>
      <protection/>
    </xf>
    <xf numFmtId="49" fontId="89" fillId="3" borderId="25" xfId="147" applyNumberFormat="1" applyFont="1" applyFill="1" applyBorder="1" applyAlignment="1">
      <alignment horizontal="center" vertical="center"/>
      <protection/>
    </xf>
    <xf numFmtId="49" fontId="0" fillId="0" borderId="0" xfId="147" applyNumberFormat="1" applyFont="1" applyFill="1" applyAlignment="1">
      <alignment horizontal="left"/>
      <protection/>
    </xf>
    <xf numFmtId="49" fontId="6" fillId="47" borderId="26" xfId="147" applyNumberFormat="1" applyFont="1" applyFill="1" applyBorder="1" applyAlignment="1">
      <alignment horizontal="center" vertical="center"/>
      <protection/>
    </xf>
    <xf numFmtId="49" fontId="6" fillId="47" borderId="25" xfId="147" applyNumberFormat="1" applyFont="1" applyFill="1" applyBorder="1" applyAlignment="1">
      <alignment horizontal="center" vertical="center"/>
      <protection/>
    </xf>
    <xf numFmtId="49" fontId="13" fillId="0" borderId="22" xfId="147" applyNumberFormat="1" applyFont="1" applyFill="1" applyBorder="1" applyAlignment="1">
      <alignment horizontal="center" vertical="center"/>
      <protection/>
    </xf>
    <xf numFmtId="49" fontId="6" fillId="0" borderId="35" xfId="147" applyNumberFormat="1" applyFont="1" applyFill="1" applyBorder="1" applyAlignment="1">
      <alignment horizontal="center" vertical="center" wrapText="1"/>
      <protection/>
    </xf>
    <xf numFmtId="49" fontId="6" fillId="0" borderId="36" xfId="147" applyNumberFormat="1" applyFont="1" applyFill="1" applyBorder="1" applyAlignment="1">
      <alignment horizontal="center" vertical="center" wrapText="1"/>
      <protection/>
    </xf>
    <xf numFmtId="49" fontId="6" fillId="0" borderId="24" xfId="147" applyNumberFormat="1" applyFont="1" applyFill="1" applyBorder="1" applyAlignment="1">
      <alignment horizontal="center" vertical="center" wrapText="1"/>
      <protection/>
    </xf>
    <xf numFmtId="49" fontId="6" fillId="0" borderId="39" xfId="147" applyNumberFormat="1" applyFont="1" applyFill="1" applyBorder="1" applyAlignment="1">
      <alignment horizontal="center" vertical="center" wrapText="1"/>
      <protection/>
    </xf>
    <xf numFmtId="0" fontId="25" fillId="0" borderId="0" xfId="147" applyFont="1" applyAlignment="1">
      <alignment horizontal="center"/>
      <protection/>
    </xf>
    <xf numFmtId="0" fontId="7" fillId="0" borderId="20" xfId="147" applyFont="1" applyFill="1" applyBorder="1" applyAlignment="1">
      <alignment horizontal="center" vertical="center" wrapText="1"/>
      <protection/>
    </xf>
    <xf numFmtId="0" fontId="29" fillId="47" borderId="0" xfId="147" applyFont="1" applyFill="1" applyBorder="1" applyAlignment="1">
      <alignment horizontal="center"/>
      <protection/>
    </xf>
    <xf numFmtId="49" fontId="7" fillId="0" borderId="35" xfId="147" applyNumberFormat="1" applyFont="1" applyFill="1" applyBorder="1" applyAlignment="1">
      <alignment horizontal="center" vertical="center"/>
      <protection/>
    </xf>
    <xf numFmtId="49" fontId="7" fillId="0" borderId="36" xfId="147" applyNumberFormat="1" applyFont="1" applyFill="1" applyBorder="1" applyAlignment="1">
      <alignment horizontal="center" vertical="center"/>
      <protection/>
    </xf>
    <xf numFmtId="49" fontId="7" fillId="0" borderId="24" xfId="147" applyNumberFormat="1" applyFont="1" applyFill="1" applyBorder="1" applyAlignment="1">
      <alignment horizontal="center" vertical="center"/>
      <protection/>
    </xf>
    <xf numFmtId="49" fontId="7" fillId="0" borderId="39" xfId="147" applyNumberFormat="1" applyFont="1" applyFill="1" applyBorder="1" applyAlignment="1">
      <alignment horizontal="center" vertical="center"/>
      <protection/>
    </xf>
    <xf numFmtId="49" fontId="7" fillId="0" borderId="27" xfId="147" applyNumberFormat="1" applyFont="1" applyFill="1" applyBorder="1" applyAlignment="1">
      <alignment horizontal="center" vertical="center"/>
      <protection/>
    </xf>
    <xf numFmtId="49" fontId="7" fillId="0" borderId="37" xfId="147" applyNumberFormat="1" applyFont="1" applyFill="1" applyBorder="1" applyAlignment="1">
      <alignment horizontal="center" vertical="center"/>
      <protection/>
    </xf>
    <xf numFmtId="0" fontId="18" fillId="0" borderId="0" xfId="147" applyFont="1" applyBorder="1" applyAlignment="1">
      <alignment horizontal="left"/>
      <protection/>
    </xf>
    <xf numFmtId="0" fontId="13" fillId="0" borderId="0" xfId="147" applyFont="1" applyAlignment="1">
      <alignment horizontal="center"/>
      <protection/>
    </xf>
    <xf numFmtId="49" fontId="31" fillId="0" borderId="0" xfId="147" applyNumberFormat="1" applyFont="1" applyBorder="1" applyAlignment="1">
      <alignment horizontal="justify" vertical="justify" wrapText="1"/>
      <protection/>
    </xf>
    <xf numFmtId="0" fontId="14" fillId="0" borderId="0" xfId="147" applyNumberFormat="1" applyFont="1" applyAlignment="1">
      <alignment horizontal="center"/>
      <protection/>
    </xf>
    <xf numFmtId="0" fontId="33" fillId="0" borderId="0" xfId="147" applyNumberFormat="1" applyFont="1" applyAlignment="1">
      <alignment horizontal="center"/>
      <protection/>
    </xf>
    <xf numFmtId="0" fontId="23" fillId="0" borderId="0" xfId="147" applyNumberFormat="1" applyFont="1" applyAlignment="1">
      <alignment horizontal="center"/>
      <protection/>
    </xf>
    <xf numFmtId="49" fontId="25" fillId="47" borderId="41" xfId="0" applyNumberFormat="1" applyFont="1" applyFill="1" applyBorder="1" applyAlignment="1">
      <alignment horizontal="center" vertical="center"/>
    </xf>
    <xf numFmtId="49" fontId="25" fillId="47" borderId="42"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0"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25" fillId="0" borderId="0" xfId="0" applyNumberFormat="1" applyFont="1" applyFill="1" applyAlignment="1">
      <alignment horizontal="center"/>
    </xf>
    <xf numFmtId="0" fontId="4" fillId="50" borderId="0" xfId="0" applyNumberFormat="1" applyFont="1" applyFill="1" applyAlignment="1">
      <alignment horizontal="left"/>
    </xf>
    <xf numFmtId="0" fontId="8" fillId="50" borderId="27" xfId="0" applyNumberFormat="1" applyFont="1" applyFill="1" applyBorder="1" applyAlignment="1">
      <alignment horizontal="center" vertical="center" wrapText="1"/>
    </xf>
    <xf numFmtId="0" fontId="8" fillId="50" borderId="37" xfId="0" applyNumberFormat="1" applyFont="1" applyFill="1" applyBorder="1" applyAlignment="1">
      <alignment horizontal="center" vertical="center" wrapText="1"/>
    </xf>
    <xf numFmtId="0" fontId="8" fillId="0" borderId="20" xfId="0" applyFont="1" applyBorder="1" applyAlignment="1">
      <alignment horizontal="center" wrapText="1"/>
    </xf>
    <xf numFmtId="0" fontId="8" fillId="0" borderId="20" xfId="0" applyFont="1" applyBorder="1" applyAlignment="1">
      <alignment horizontal="center"/>
    </xf>
    <xf numFmtId="49" fontId="4" fillId="50" borderId="0" xfId="0" applyNumberFormat="1" applyFont="1" applyFill="1" applyAlignment="1">
      <alignment horizontal="left"/>
    </xf>
    <xf numFmtId="49" fontId="14" fillId="50" borderId="0" xfId="0" applyNumberFormat="1" applyFont="1" applyFill="1" applyBorder="1" applyAlignment="1">
      <alignment horizontal="center" vertical="center"/>
    </xf>
    <xf numFmtId="49" fontId="8" fillId="50" borderId="20" xfId="0" applyNumberFormat="1" applyFont="1" applyFill="1" applyBorder="1" applyAlignment="1">
      <alignment horizontal="center" vertical="center" wrapText="1"/>
    </xf>
    <xf numFmtId="49" fontId="8" fillId="50" borderId="21" xfId="0" applyNumberFormat="1" applyFont="1" applyFill="1" applyBorder="1" applyAlignment="1">
      <alignment horizontal="center" vertical="center" wrapText="1"/>
    </xf>
    <xf numFmtId="49" fontId="8" fillId="50" borderId="23" xfId="0" applyNumberFormat="1" applyFont="1" applyFill="1" applyBorder="1" applyAlignment="1">
      <alignment horizontal="center" vertical="center" wrapText="1"/>
    </xf>
    <xf numFmtId="49" fontId="169" fillId="50" borderId="26" xfId="0" applyNumberFormat="1" applyFont="1" applyFill="1" applyBorder="1" applyAlignment="1" applyProtection="1">
      <alignment horizontal="center" vertical="center" wrapText="1"/>
      <protection/>
    </xf>
    <xf numFmtId="49" fontId="169" fillId="50" borderId="25" xfId="0" applyNumberFormat="1" applyFont="1" applyFill="1" applyBorder="1" applyAlignment="1" applyProtection="1">
      <alignment horizontal="center" vertical="center" wrapText="1"/>
      <protection/>
    </xf>
    <xf numFmtId="49" fontId="14" fillId="50" borderId="0" xfId="0" applyNumberFormat="1" applyFont="1" applyFill="1" applyBorder="1" applyAlignment="1">
      <alignment horizontal="center" wrapText="1"/>
    </xf>
    <xf numFmtId="0" fontId="14" fillId="50" borderId="0" xfId="0" applyNumberFormat="1" applyFont="1" applyFill="1" applyBorder="1" applyAlignment="1">
      <alignment horizontal="center" vertical="center"/>
    </xf>
    <xf numFmtId="49" fontId="177" fillId="50" borderId="26" xfId="0" applyNumberFormat="1" applyFont="1" applyFill="1" applyBorder="1" applyAlignment="1" applyProtection="1">
      <alignment horizontal="center" vertical="center" wrapText="1"/>
      <protection/>
    </xf>
    <xf numFmtId="49" fontId="177" fillId="50" borderId="25" xfId="0" applyNumberFormat="1" applyFont="1" applyFill="1" applyBorder="1" applyAlignment="1" applyProtection="1">
      <alignment horizontal="center" vertical="center" wrapText="1"/>
      <protection/>
    </xf>
    <xf numFmtId="49" fontId="8" fillId="50" borderId="35" xfId="0" applyNumberFormat="1" applyFont="1" applyFill="1" applyBorder="1" applyAlignment="1" applyProtection="1">
      <alignment horizontal="center" vertical="center" wrapText="1"/>
      <protection/>
    </xf>
    <xf numFmtId="49" fontId="8" fillId="50" borderId="36" xfId="0" applyNumberFormat="1" applyFont="1" applyFill="1" applyBorder="1" applyAlignment="1">
      <alignment horizontal="center" vertical="center" wrapText="1"/>
    </xf>
    <xf numFmtId="49" fontId="8" fillId="50" borderId="27" xfId="0" applyNumberFormat="1" applyFont="1" applyFill="1" applyBorder="1" applyAlignment="1">
      <alignment horizontal="center" vertical="center" wrapText="1"/>
    </xf>
    <xf numFmtId="49" fontId="8" fillId="50" borderId="37" xfId="0" applyNumberFormat="1" applyFont="1" applyFill="1" applyBorder="1" applyAlignment="1">
      <alignment horizontal="center" vertical="center" wrapText="1"/>
    </xf>
    <xf numFmtId="49" fontId="8" fillId="50" borderId="38" xfId="0" applyNumberFormat="1" applyFont="1" applyFill="1" applyBorder="1" applyAlignment="1">
      <alignment horizontal="center" vertical="center" wrapText="1"/>
    </xf>
    <xf numFmtId="49" fontId="8" fillId="50" borderId="19" xfId="0" applyNumberFormat="1" applyFont="1" applyFill="1" applyBorder="1" applyAlignment="1" applyProtection="1">
      <alignment horizontal="center" vertical="center" wrapText="1"/>
      <protection/>
    </xf>
    <xf numFmtId="49" fontId="8" fillId="50" borderId="36" xfId="0" applyNumberFormat="1" applyFont="1" applyFill="1" applyBorder="1" applyAlignment="1" applyProtection="1">
      <alignment horizontal="center" vertical="center" wrapText="1"/>
      <protection/>
    </xf>
    <xf numFmtId="0" fontId="3" fillId="50" borderId="0" xfId="0" applyNumberFormat="1" applyFont="1" applyFill="1" applyAlignment="1">
      <alignment horizontal="center"/>
    </xf>
    <xf numFmtId="0" fontId="7" fillId="50" borderId="0" xfId="0" applyNumberFormat="1" applyFont="1" applyFill="1" applyAlignment="1">
      <alignment horizontal="center" wrapText="1"/>
    </xf>
    <xf numFmtId="49" fontId="7" fillId="50" borderId="0" xfId="0" applyNumberFormat="1" applyFont="1" applyFill="1" applyAlignment="1">
      <alignment horizontal="center" wrapText="1"/>
    </xf>
    <xf numFmtId="49" fontId="3" fillId="50" borderId="0" xfId="0" applyNumberFormat="1" applyFont="1" applyFill="1" applyAlignment="1">
      <alignment horizontal="center"/>
    </xf>
    <xf numFmtId="49" fontId="8" fillId="50" borderId="39" xfId="0" applyNumberFormat="1" applyFont="1" applyFill="1" applyBorder="1" applyAlignment="1">
      <alignment horizontal="center" vertical="center" wrapText="1"/>
    </xf>
    <xf numFmtId="49" fontId="8" fillId="50" borderId="26" xfId="0" applyNumberFormat="1" applyFont="1" applyFill="1" applyBorder="1" applyAlignment="1" applyProtection="1">
      <alignment horizontal="center" vertical="center" wrapText="1"/>
      <protection/>
    </xf>
    <xf numFmtId="49" fontId="8" fillId="50" borderId="40" xfId="0" applyNumberFormat="1" applyFont="1" applyFill="1" applyBorder="1" applyAlignment="1" applyProtection="1">
      <alignment horizontal="center" vertical="center" wrapText="1"/>
      <protection/>
    </xf>
    <xf numFmtId="49" fontId="8" fillId="50" borderId="25" xfId="0" applyNumberFormat="1" applyFont="1" applyFill="1" applyBorder="1" applyAlignment="1" applyProtection="1">
      <alignment horizontal="center" vertical="center" wrapText="1"/>
      <protection/>
    </xf>
    <xf numFmtId="49" fontId="8" fillId="50" borderId="21" xfId="0" applyNumberFormat="1" applyFont="1" applyFill="1" applyBorder="1" applyAlignment="1" applyProtection="1">
      <alignment horizontal="center" vertical="center" wrapText="1"/>
      <protection/>
    </xf>
    <xf numFmtId="49" fontId="8" fillId="50" borderId="20" xfId="0" applyNumberFormat="1" applyFont="1" applyFill="1" applyBorder="1" applyAlignment="1" applyProtection="1">
      <alignment horizontal="center" vertical="center" wrapText="1"/>
      <protection/>
    </xf>
    <xf numFmtId="0" fontId="0" fillId="50" borderId="0" xfId="0" applyNumberFormat="1" applyFont="1" applyFill="1" applyBorder="1" applyAlignment="1">
      <alignment wrapText="1"/>
    </xf>
    <xf numFmtId="0" fontId="0" fillId="50" borderId="22" xfId="0" applyNumberFormat="1" applyFont="1" applyFill="1" applyBorder="1" applyAlignment="1">
      <alignment/>
    </xf>
    <xf numFmtId="0" fontId="8" fillId="50" borderId="35" xfId="0" applyNumberFormat="1" applyFont="1" applyFill="1" applyBorder="1" applyAlignment="1">
      <alignment horizontal="center" vertical="center" wrapText="1"/>
    </xf>
    <xf numFmtId="0" fontId="8" fillId="50" borderId="36" xfId="0" applyNumberFormat="1" applyFont="1" applyFill="1" applyBorder="1" applyAlignment="1">
      <alignment horizontal="center" vertical="center" wrapText="1"/>
    </xf>
    <xf numFmtId="0" fontId="8" fillId="50" borderId="24" xfId="0" applyNumberFormat="1" applyFont="1" applyFill="1" applyBorder="1" applyAlignment="1">
      <alignment horizontal="center" vertical="center" wrapText="1"/>
    </xf>
    <xf numFmtId="0" fontId="8" fillId="50" borderId="39" xfId="0" applyNumberFormat="1" applyFont="1" applyFill="1" applyBorder="1" applyAlignment="1">
      <alignment horizontal="center" vertical="center" wrapText="1"/>
    </xf>
    <xf numFmtId="49" fontId="8" fillId="50" borderId="40" xfId="0" applyNumberFormat="1" applyFont="1" applyFill="1" applyBorder="1" applyAlignment="1">
      <alignment horizontal="center" vertical="center" wrapText="1"/>
    </xf>
    <xf numFmtId="49" fontId="8" fillId="50" borderId="25" xfId="0" applyNumberFormat="1" applyFont="1" applyFill="1" applyBorder="1" applyAlignment="1">
      <alignment horizontal="center" vertical="center" wrapText="1"/>
    </xf>
    <xf numFmtId="49" fontId="8" fillId="50" borderId="35" xfId="0" applyNumberFormat="1" applyFont="1" applyFill="1" applyBorder="1" applyAlignment="1">
      <alignment horizontal="center" vertical="center" wrapText="1"/>
    </xf>
    <xf numFmtId="49" fontId="8" fillId="50" borderId="24" xfId="0" applyNumberFormat="1" applyFont="1" applyFill="1" applyBorder="1" applyAlignment="1">
      <alignment horizontal="center" vertical="center" wrapText="1"/>
    </xf>
    <xf numFmtId="1" fontId="8" fillId="50" borderId="26" xfId="0" applyNumberFormat="1" applyFont="1" applyFill="1" applyBorder="1" applyAlignment="1">
      <alignment horizontal="center" vertical="center"/>
    </xf>
    <xf numFmtId="1" fontId="8" fillId="50" borderId="40" xfId="0" applyNumberFormat="1" applyFont="1" applyFill="1" applyBorder="1" applyAlignment="1">
      <alignment horizontal="center" vertical="center"/>
    </xf>
    <xf numFmtId="1" fontId="8" fillId="50" borderId="25" xfId="0" applyNumberFormat="1" applyFont="1" applyFill="1" applyBorder="1" applyAlignment="1">
      <alignment horizontal="center" vertical="center"/>
    </xf>
    <xf numFmtId="49" fontId="14" fillId="50" borderId="0" xfId="0" applyNumberFormat="1" applyFont="1" applyFill="1" applyAlignment="1">
      <alignment horizontal="center"/>
    </xf>
    <xf numFmtId="0" fontId="0" fillId="50" borderId="0" xfId="0" applyNumberFormat="1" applyFont="1" applyFill="1" applyBorder="1" applyAlignment="1">
      <alignment/>
    </xf>
    <xf numFmtId="49" fontId="0" fillId="50" borderId="0" xfId="0" applyNumberFormat="1" applyFont="1" applyFill="1" applyAlignment="1">
      <alignment horizontal="left"/>
    </xf>
    <xf numFmtId="49" fontId="14" fillId="50" borderId="0" xfId="0" applyNumberFormat="1" applyFont="1" applyFill="1" applyAlignment="1">
      <alignment horizontal="center" wrapText="1"/>
    </xf>
    <xf numFmtId="3" fontId="15" fillId="50" borderId="0" xfId="0" applyNumberFormat="1" applyFont="1" applyFill="1" applyAlignment="1">
      <alignment horizontal="center"/>
    </xf>
    <xf numFmtId="0" fontId="107" fillId="0" borderId="20" xfId="0" applyFont="1" applyBorder="1" applyAlignment="1">
      <alignment horizontal="center" vertical="center" wrapText="1"/>
    </xf>
    <xf numFmtId="0" fontId="107" fillId="0" borderId="20" xfId="0" applyFont="1" applyBorder="1" applyAlignment="1">
      <alignment horizontal="center" vertical="center"/>
    </xf>
    <xf numFmtId="0" fontId="14" fillId="50" borderId="0" xfId="0" applyNumberFormat="1" applyFont="1" applyFill="1" applyBorder="1" applyAlignment="1">
      <alignment horizontal="center" wrapText="1"/>
    </xf>
    <xf numFmtId="0" fontId="107" fillId="50" borderId="20" xfId="0" applyNumberFormat="1" applyFont="1" applyFill="1" applyBorder="1" applyAlignment="1">
      <alignment horizontal="center" vertical="center" wrapText="1"/>
    </xf>
    <xf numFmtId="49" fontId="107" fillId="50" borderId="35" xfId="0" applyNumberFormat="1" applyFont="1" applyFill="1" applyBorder="1" applyAlignment="1">
      <alignment horizontal="center" vertical="center" wrapText="1"/>
    </xf>
    <xf numFmtId="49" fontId="107" fillId="50" borderId="24" xfId="0" applyNumberFormat="1" applyFont="1" applyFill="1" applyBorder="1" applyAlignment="1">
      <alignment horizontal="center" vertical="center" wrapText="1"/>
    </xf>
    <xf numFmtId="49" fontId="107" fillId="50" borderId="27" xfId="0" applyNumberFormat="1" applyFont="1" applyFill="1" applyBorder="1" applyAlignment="1">
      <alignment horizontal="center" vertical="center" wrapText="1"/>
    </xf>
    <xf numFmtId="49" fontId="107" fillId="50" borderId="21" xfId="0" applyNumberFormat="1" applyFont="1" applyFill="1" applyBorder="1" applyAlignment="1">
      <alignment horizontal="center" vertical="center" wrapText="1"/>
    </xf>
    <xf numFmtId="49" fontId="107" fillId="50" borderId="38" xfId="0" applyNumberFormat="1" applyFont="1" applyFill="1" applyBorder="1" applyAlignment="1">
      <alignment horizontal="center" vertical="center" wrapText="1"/>
    </xf>
    <xf numFmtId="49" fontId="107" fillId="50" borderId="23" xfId="0" applyNumberFormat="1" applyFont="1" applyFill="1" applyBorder="1" applyAlignment="1">
      <alignment horizontal="center" vertical="center" wrapText="1"/>
    </xf>
    <xf numFmtId="49" fontId="107" fillId="50" borderId="35" xfId="0" applyNumberFormat="1" applyFont="1" applyFill="1" applyBorder="1" applyAlignment="1" applyProtection="1">
      <alignment horizontal="center" vertical="center" wrapText="1"/>
      <protection/>
    </xf>
    <xf numFmtId="49" fontId="107" fillId="50" borderId="19" xfId="0" applyNumberFormat="1" applyFont="1" applyFill="1" applyBorder="1" applyAlignment="1" applyProtection="1">
      <alignment horizontal="center" vertical="center" wrapText="1"/>
      <protection/>
    </xf>
    <xf numFmtId="49" fontId="107" fillId="50" borderId="36" xfId="0" applyNumberFormat="1" applyFont="1" applyFill="1" applyBorder="1" applyAlignment="1" applyProtection="1">
      <alignment horizontal="center" vertical="center" wrapText="1"/>
      <protection/>
    </xf>
    <xf numFmtId="49" fontId="107" fillId="50" borderId="20" xfId="0" applyNumberFormat="1" applyFont="1" applyFill="1" applyBorder="1" applyAlignment="1" applyProtection="1">
      <alignment horizontal="center" vertical="center" wrapText="1"/>
      <protection/>
    </xf>
    <xf numFmtId="1" fontId="107" fillId="50" borderId="26" xfId="0" applyNumberFormat="1" applyFont="1" applyFill="1" applyBorder="1" applyAlignment="1">
      <alignment horizontal="center" vertical="center"/>
    </xf>
    <xf numFmtId="1" fontId="107" fillId="50" borderId="40" xfId="0" applyNumberFormat="1" applyFont="1" applyFill="1" applyBorder="1" applyAlignment="1">
      <alignment horizontal="center" vertical="center"/>
    </xf>
    <xf numFmtId="1" fontId="107" fillId="50" borderId="25" xfId="0" applyNumberFormat="1" applyFont="1" applyFill="1" applyBorder="1" applyAlignment="1">
      <alignment horizontal="center" vertical="center"/>
    </xf>
    <xf numFmtId="49" fontId="26" fillId="50" borderId="20" xfId="0" applyNumberFormat="1" applyFont="1" applyFill="1" applyBorder="1" applyAlignment="1" applyProtection="1">
      <alignment horizontal="center" vertical="center" wrapText="1"/>
      <protection/>
    </xf>
    <xf numFmtId="49" fontId="18" fillId="50" borderId="22" xfId="0" applyNumberFormat="1" applyFont="1" applyFill="1" applyBorder="1" applyAlignment="1">
      <alignment/>
    </xf>
    <xf numFmtId="49" fontId="170" fillId="50" borderId="0" xfId="0" applyNumberFormat="1" applyFont="1" applyFill="1" applyBorder="1" applyAlignment="1" applyProtection="1">
      <alignment horizontal="center" vertical="center" wrapText="1"/>
      <protection/>
    </xf>
    <xf numFmtId="49" fontId="170" fillId="50" borderId="0" xfId="0" applyNumberFormat="1" applyFont="1" applyFill="1" applyBorder="1" applyAlignment="1">
      <alignment horizontal="center" vertical="center" wrapText="1"/>
    </xf>
    <xf numFmtId="49" fontId="0" fillId="50" borderId="0" xfId="0" applyNumberFormat="1" applyFont="1" applyFill="1" applyBorder="1" applyAlignment="1">
      <alignment wrapText="1"/>
    </xf>
    <xf numFmtId="49" fontId="107" fillId="50" borderId="21" xfId="0" applyNumberFormat="1" applyFont="1" applyFill="1" applyBorder="1" applyAlignment="1" applyProtection="1">
      <alignment horizontal="center" vertical="center" wrapText="1"/>
      <protection/>
    </xf>
    <xf numFmtId="49" fontId="178" fillId="50" borderId="20" xfId="0" applyNumberFormat="1" applyFont="1" applyFill="1" applyBorder="1" applyAlignment="1" applyProtection="1">
      <alignment horizontal="center" vertical="center" wrapText="1"/>
      <protection/>
    </xf>
    <xf numFmtId="49" fontId="107" fillId="50" borderId="36" xfId="0" applyNumberFormat="1" applyFont="1" applyFill="1" applyBorder="1" applyAlignment="1">
      <alignment horizontal="center" vertical="center" wrapText="1"/>
    </xf>
    <xf numFmtId="49" fontId="107" fillId="50" borderId="39" xfId="0" applyNumberFormat="1" applyFont="1" applyFill="1" applyBorder="1" applyAlignment="1">
      <alignment horizontal="center" vertical="center" wrapText="1"/>
    </xf>
    <xf numFmtId="49" fontId="107" fillId="50" borderId="37" xfId="0" applyNumberFormat="1" applyFont="1" applyFill="1" applyBorder="1" applyAlignment="1">
      <alignment horizontal="center" vertical="center" wrapText="1"/>
    </xf>
    <xf numFmtId="49" fontId="107" fillId="50" borderId="25" xfId="0" applyNumberFormat="1" applyFont="1" applyFill="1" applyBorder="1" applyAlignment="1" applyProtection="1">
      <alignment horizontal="center" vertical="center" wrapText="1"/>
      <protection/>
    </xf>
    <xf numFmtId="49" fontId="0" fillId="50" borderId="0" xfId="0" applyNumberFormat="1" applyFont="1" applyFill="1" applyBorder="1" applyAlignment="1">
      <alignment/>
    </xf>
    <xf numFmtId="49" fontId="107" fillId="50" borderId="26" xfId="0" applyNumberFormat="1" applyFont="1" applyFill="1" applyBorder="1" applyAlignment="1" applyProtection="1">
      <alignment horizontal="center" vertical="center" wrapText="1"/>
      <protection/>
    </xf>
    <xf numFmtId="49" fontId="107" fillId="50" borderId="40" xfId="0" applyNumberFormat="1" applyFont="1" applyFill="1" applyBorder="1" applyAlignment="1" applyProtection="1">
      <alignment horizontal="center" vertical="center" wrapText="1"/>
      <protection/>
    </xf>
    <xf numFmtId="49" fontId="107" fillId="50" borderId="40" xfId="0" applyNumberFormat="1" applyFont="1" applyFill="1" applyBorder="1" applyAlignment="1">
      <alignment horizontal="center" vertical="center" wrapText="1"/>
    </xf>
    <xf numFmtId="49" fontId="107" fillId="50" borderId="25" xfId="0" applyNumberFormat="1" applyFont="1" applyFill="1" applyBorder="1" applyAlignment="1">
      <alignment horizontal="center" vertical="center" wrapText="1"/>
    </xf>
    <xf numFmtId="49" fontId="107" fillId="50" borderId="20" xfId="0" applyNumberFormat="1" applyFont="1" applyFill="1" applyBorder="1" applyAlignment="1">
      <alignment horizontal="center" vertical="center" wrapText="1"/>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3" fontId="33" fillId="0" borderId="0" xfId="0" applyNumberFormat="1" applyFont="1" applyFill="1" applyAlignment="1">
      <alignment horizontal="center"/>
    </xf>
    <xf numFmtId="0" fontId="33" fillId="0" borderId="0" xfId="0" applyNumberFormat="1" applyFont="1" applyFill="1" applyAlignment="1">
      <alignment horizontal="center"/>
    </xf>
    <xf numFmtId="49" fontId="101" fillId="0" borderId="20" xfId="0" applyNumberFormat="1" applyFont="1" applyFill="1" applyBorder="1" applyAlignment="1">
      <alignment horizontal="center" vertical="center" wrapText="1"/>
    </xf>
    <xf numFmtId="0" fontId="25" fillId="0" borderId="0" xfId="0" applyNumberFormat="1" applyFont="1" applyFill="1" applyBorder="1" applyAlignment="1">
      <alignment horizontal="center" wrapText="1"/>
    </xf>
    <xf numFmtId="0" fontId="31" fillId="0" borderId="0" xfId="0" applyNumberFormat="1" applyFont="1" applyFill="1" applyBorder="1" applyAlignment="1">
      <alignment horizontal="center" wrapText="1"/>
    </xf>
    <xf numFmtId="0" fontId="101" fillId="0" borderId="20" xfId="0" applyNumberFormat="1" applyFont="1" applyFill="1" applyBorder="1" applyAlignment="1">
      <alignment horizontal="center" vertical="center" wrapText="1"/>
    </xf>
    <xf numFmtId="49" fontId="101" fillId="0" borderId="20" xfId="0" applyNumberFormat="1" applyFont="1" applyFill="1" applyBorder="1" applyAlignment="1" applyProtection="1">
      <alignment horizontal="center" vertical="center" wrapText="1"/>
      <protection/>
    </xf>
    <xf numFmtId="49" fontId="109" fillId="0" borderId="20"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49" fontId="7" fillId="0" borderId="0" xfId="0" applyNumberFormat="1" applyFont="1" applyFill="1" applyBorder="1" applyAlignment="1">
      <alignment horizontal="left" wrapText="1"/>
    </xf>
    <xf numFmtId="0" fontId="101" fillId="0" borderId="20" xfId="135" applyFont="1" applyFill="1" applyBorder="1" applyAlignment="1">
      <alignment horizontal="center" vertical="center" wrapText="1"/>
      <protection/>
    </xf>
    <xf numFmtId="0" fontId="7" fillId="0" borderId="0" xfId="0" applyNumberFormat="1" applyFont="1" applyFill="1" applyBorder="1" applyAlignment="1">
      <alignment horizontal="left" wrapText="1"/>
    </xf>
    <xf numFmtId="1" fontId="101" fillId="0" borderId="2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49" fontId="172" fillId="50" borderId="20" xfId="0" applyNumberFormat="1" applyFont="1" applyFill="1" applyBorder="1" applyAlignment="1" applyProtection="1">
      <alignment horizontal="center" vertical="center" wrapText="1"/>
      <protection/>
    </xf>
    <xf numFmtId="49" fontId="107" fillId="0" borderId="20" xfId="0" applyNumberFormat="1" applyFont="1" applyFill="1" applyBorder="1" applyAlignment="1" applyProtection="1">
      <alignment horizontal="center" vertical="center" wrapText="1"/>
      <protection/>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49" fontId="165" fillId="50" borderId="20" xfId="0" applyNumberFormat="1" applyFont="1" applyFill="1" applyBorder="1" applyAlignment="1" applyProtection="1">
      <alignment horizontal="center" vertical="center" wrapText="1"/>
      <protection/>
    </xf>
    <xf numFmtId="49" fontId="111" fillId="0" borderId="20" xfId="0" applyNumberFormat="1" applyFont="1" applyFill="1" applyBorder="1" applyAlignment="1" applyProtection="1">
      <alignment horizontal="center" vertical="center" wrapText="1"/>
      <protection/>
    </xf>
    <xf numFmtId="49" fontId="107" fillId="0" borderId="20" xfId="0" applyNumberFormat="1" applyFont="1" applyFill="1" applyBorder="1" applyAlignment="1">
      <alignment horizontal="center" vertical="center" wrapText="1"/>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107" fillId="0" borderId="26" xfId="0" applyNumberFormat="1" applyFont="1" applyFill="1" applyBorder="1" applyAlignment="1" applyProtection="1">
      <alignment horizontal="center" vertical="center" wrapText="1"/>
      <protection/>
    </xf>
    <xf numFmtId="3" fontId="31"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07" fillId="0" borderId="20" xfId="0" applyNumberFormat="1" applyFont="1" applyFill="1" applyBorder="1" applyAlignment="1">
      <alignment horizontal="center" vertical="center" wrapText="1"/>
    </xf>
    <xf numFmtId="1" fontId="107" fillId="0" borderId="20" xfId="0" applyNumberFormat="1" applyFont="1" applyFill="1" applyBorder="1" applyAlignment="1">
      <alignment horizontal="center" vertical="center"/>
    </xf>
  </cellXfs>
  <cellStyles count="15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Explanatory Text" xfId="105"/>
    <cellStyle name="Explanatory Text 2" xfId="106"/>
    <cellStyle name="Explanatory Text 3" xfId="107"/>
    <cellStyle name="Followed Hyperlink" xfId="108"/>
    <cellStyle name="Good" xfId="109"/>
    <cellStyle name="Good 2" xfId="110"/>
    <cellStyle name="Good 3" xfId="111"/>
    <cellStyle name="Heading 1" xfId="112"/>
    <cellStyle name="Heading 1 2" xfId="113"/>
    <cellStyle name="Heading 1 3" xfId="114"/>
    <cellStyle name="Heading 2" xfId="115"/>
    <cellStyle name="Heading 2 2" xfId="116"/>
    <cellStyle name="Heading 2 3" xfId="117"/>
    <cellStyle name="Heading 3" xfId="118"/>
    <cellStyle name="Heading 3 2" xfId="119"/>
    <cellStyle name="Heading 3 3" xfId="120"/>
    <cellStyle name="Heading 4" xfId="121"/>
    <cellStyle name="Heading 4 2" xfId="122"/>
    <cellStyle name="Heading 4 3" xfId="123"/>
    <cellStyle name="Hyperlink" xfId="124"/>
    <cellStyle name="Input" xfId="125"/>
    <cellStyle name="Input 2" xfId="126"/>
    <cellStyle name="Input 3" xfId="127"/>
    <cellStyle name="Linked Cell" xfId="128"/>
    <cellStyle name="Linked Cell 2" xfId="129"/>
    <cellStyle name="Linked Cell 3" xfId="130"/>
    <cellStyle name="Neutral" xfId="131"/>
    <cellStyle name="Neutral 2" xfId="132"/>
    <cellStyle name="Neutral 3" xfId="133"/>
    <cellStyle name="Normal 2" xfId="134"/>
    <cellStyle name="Normal 2 2" xfId="135"/>
    <cellStyle name="Normal 2 3" xfId="136"/>
    <cellStyle name="Normal 3" xfId="137"/>
    <cellStyle name="Normal 3 2" xfId="138"/>
    <cellStyle name="Normal 4" xfId="139"/>
    <cellStyle name="Normal 4 2" xfId="140"/>
    <cellStyle name="Normal 5" xfId="141"/>
    <cellStyle name="Normal 6" xfId="142"/>
    <cellStyle name="Normal_1. (Goc) THONG KE TT01 Toàn tỉnh Hoa Binh 6 tháng 2013" xfId="143"/>
    <cellStyle name="Normal_1. (Goc) THONG KE TT01 Toàn tỉnh Hoa Binh 6 tháng 2013 2" xfId="144"/>
    <cellStyle name="Normal_19 bieu m nhapcong thuc da sao 11 don vi " xfId="145"/>
    <cellStyle name="Normal_Bieu 8 - Bieu 19 toan tinh" xfId="146"/>
    <cellStyle name="Normal_Bieu mau TK tu 11 den 19 (ban phat hanh)" xfId="147"/>
    <cellStyle name="Note" xfId="148"/>
    <cellStyle name="Note 2" xfId="149"/>
    <cellStyle name="Note 3" xfId="150"/>
    <cellStyle name="Output" xfId="151"/>
    <cellStyle name="Output 2" xfId="152"/>
    <cellStyle name="Output 3" xfId="153"/>
    <cellStyle name="Percent" xfId="154"/>
    <cellStyle name="Percent 2" xfId="155"/>
    <cellStyle name="Percent 2 2" xfId="156"/>
    <cellStyle name="Percent 2 3" xfId="157"/>
    <cellStyle name="Percent 3" xfId="158"/>
    <cellStyle name="Percent 4" xfId="159"/>
    <cellStyle name="Percent 5" xfId="160"/>
    <cellStyle name="Title" xfId="161"/>
    <cellStyle name="Title 2" xfId="162"/>
    <cellStyle name="Title 3" xfId="163"/>
    <cellStyle name="Total" xfId="164"/>
    <cellStyle name="Total 2" xfId="165"/>
    <cellStyle name="Total 3" xfId="166"/>
    <cellStyle name="Warning Text" xfId="167"/>
    <cellStyle name="Warning Text 2" xfId="168"/>
    <cellStyle name="Warning Text 3"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333500"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333500"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10001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10001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71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71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3144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3144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QUOC%20HAI%20-%20BAO%20CAO%20THONG%20KE\BC%20THONG%20KE\BAO%20CAO%20THONG%20KE%202017\TONG%20HOP%20BAO%20CAO%20THONG%20KE\06%20THANG%202017\Thang%2006%20n&#259;m%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02"/>
      <sheetName val="03"/>
      <sheetName val="04"/>
      <sheetName val="05"/>
      <sheetName val="06.1"/>
      <sheetName val="07.1"/>
      <sheetName val="06"/>
      <sheetName val="07"/>
      <sheetName val="08"/>
      <sheetName val="09"/>
      <sheetName val="10"/>
      <sheetName val="11"/>
      <sheetName val="12"/>
      <sheetName val="13"/>
      <sheetName val="14"/>
      <sheetName val="15"/>
      <sheetName val="16"/>
      <sheetName val="17"/>
      <sheetName val="18 "/>
      <sheetName val=" 19"/>
      <sheetName val="Sheet1"/>
    </sheetNames>
    <sheetDataSet>
      <sheetData sheetId="11">
        <row r="4">
          <cell r="B4" t="str">
            <v>CTHADS TRÀ VINH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98" t="s">
        <v>26</v>
      </c>
      <c r="B1" s="598"/>
      <c r="C1" s="595" t="s">
        <v>74</v>
      </c>
      <c r="D1" s="595"/>
      <c r="E1" s="595"/>
      <c r="F1" s="599" t="s">
        <v>70</v>
      </c>
      <c r="G1" s="599"/>
      <c r="H1" s="599"/>
    </row>
    <row r="2" spans="1:8" ht="33.75" customHeight="1">
      <c r="A2" s="600" t="s">
        <v>77</v>
      </c>
      <c r="B2" s="600"/>
      <c r="C2" s="595"/>
      <c r="D2" s="595"/>
      <c r="E2" s="595"/>
      <c r="F2" s="592" t="s">
        <v>71</v>
      </c>
      <c r="G2" s="592"/>
      <c r="H2" s="592"/>
    </row>
    <row r="3" spans="1:8" ht="19.5" customHeight="1">
      <c r="A3" s="6" t="s">
        <v>65</v>
      </c>
      <c r="B3" s="6"/>
      <c r="C3" s="24"/>
      <c r="D3" s="24"/>
      <c r="E3" s="24"/>
      <c r="F3" s="592" t="s">
        <v>72</v>
      </c>
      <c r="G3" s="592"/>
      <c r="H3" s="592"/>
    </row>
    <row r="4" spans="1:8" s="7" customFormat="1" ht="19.5" customHeight="1">
      <c r="A4" s="6"/>
      <c r="B4" s="6"/>
      <c r="D4" s="8"/>
      <c r="F4" s="9" t="s">
        <v>73</v>
      </c>
      <c r="G4" s="9"/>
      <c r="H4" s="9"/>
    </row>
    <row r="5" spans="1:8" s="23" customFormat="1" ht="36" customHeight="1">
      <c r="A5" s="611" t="s">
        <v>57</v>
      </c>
      <c r="B5" s="612"/>
      <c r="C5" s="615" t="s">
        <v>68</v>
      </c>
      <c r="D5" s="616"/>
      <c r="E5" s="617" t="s">
        <v>67</v>
      </c>
      <c r="F5" s="617"/>
      <c r="G5" s="617"/>
      <c r="H5" s="594"/>
    </row>
    <row r="6" spans="1:8" s="23" customFormat="1" ht="20.25" customHeight="1">
      <c r="A6" s="613"/>
      <c r="B6" s="614"/>
      <c r="C6" s="596" t="s">
        <v>3</v>
      </c>
      <c r="D6" s="596" t="s">
        <v>75</v>
      </c>
      <c r="E6" s="593" t="s">
        <v>69</v>
      </c>
      <c r="F6" s="594"/>
      <c r="G6" s="593" t="s">
        <v>76</v>
      </c>
      <c r="H6" s="594"/>
    </row>
    <row r="7" spans="1:8" s="23" customFormat="1" ht="52.5" customHeight="1">
      <c r="A7" s="613"/>
      <c r="B7" s="614"/>
      <c r="C7" s="597"/>
      <c r="D7" s="597"/>
      <c r="E7" s="5" t="s">
        <v>3</v>
      </c>
      <c r="F7" s="5" t="s">
        <v>9</v>
      </c>
      <c r="G7" s="5" t="s">
        <v>3</v>
      </c>
      <c r="H7" s="5" t="s">
        <v>9</v>
      </c>
    </row>
    <row r="8" spans="1:8" ht="15" customHeight="1">
      <c r="A8" s="602" t="s">
        <v>6</v>
      </c>
      <c r="B8" s="603"/>
      <c r="C8" s="10">
        <v>1</v>
      </c>
      <c r="D8" s="10" t="s">
        <v>44</v>
      </c>
      <c r="E8" s="10" t="s">
        <v>49</v>
      </c>
      <c r="F8" s="10" t="s">
        <v>58</v>
      </c>
      <c r="G8" s="10" t="s">
        <v>59</v>
      </c>
      <c r="H8" s="10" t="s">
        <v>60</v>
      </c>
    </row>
    <row r="9" spans="1:8" ht="26.25" customHeight="1">
      <c r="A9" s="604" t="s">
        <v>33</v>
      </c>
      <c r="B9" s="605"/>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606" t="s">
        <v>56</v>
      </c>
      <c r="C16" s="606"/>
      <c r="D16" s="26"/>
      <c r="E16" s="608" t="s">
        <v>19</v>
      </c>
      <c r="F16" s="608"/>
      <c r="G16" s="608"/>
      <c r="H16" s="608"/>
    </row>
    <row r="17" spans="2:8" ht="15.75" customHeight="1">
      <c r="B17" s="606"/>
      <c r="C17" s="606"/>
      <c r="D17" s="26"/>
      <c r="E17" s="609" t="s">
        <v>38</v>
      </c>
      <c r="F17" s="609"/>
      <c r="G17" s="609"/>
      <c r="H17" s="609"/>
    </row>
    <row r="18" spans="2:8" s="27" customFormat="1" ht="15.75" customHeight="1">
      <c r="B18" s="606"/>
      <c r="C18" s="606"/>
      <c r="D18" s="28"/>
      <c r="E18" s="610" t="s">
        <v>55</v>
      </c>
      <c r="F18" s="610"/>
      <c r="G18" s="610"/>
      <c r="H18" s="610"/>
    </row>
    <row r="20" ht="15.75">
      <c r="B20" s="19"/>
    </row>
    <row r="22" ht="15.75" hidden="1">
      <c r="A22" s="20" t="s">
        <v>41</v>
      </c>
    </row>
    <row r="23" spans="1:3" ht="15.75" hidden="1">
      <c r="A23" s="21"/>
      <c r="B23" s="607" t="s">
        <v>50</v>
      </c>
      <c r="C23" s="607"/>
    </row>
    <row r="24" spans="1:8" ht="15.75" customHeight="1" hidden="1">
      <c r="A24" s="22" t="s">
        <v>25</v>
      </c>
      <c r="B24" s="601" t="s">
        <v>53</v>
      </c>
      <c r="C24" s="601"/>
      <c r="D24" s="22"/>
      <c r="E24" s="22"/>
      <c r="F24" s="22"/>
      <c r="G24" s="22"/>
      <c r="H24" s="22"/>
    </row>
    <row r="25" spans="1:8" ht="15" customHeight="1" hidden="1">
      <c r="A25" s="22"/>
      <c r="B25" s="601" t="s">
        <v>54</v>
      </c>
      <c r="C25" s="601"/>
      <c r="D25" s="601"/>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94" t="s">
        <v>230</v>
      </c>
      <c r="B1" s="794"/>
      <c r="C1" s="794"/>
      <c r="D1" s="797" t="s">
        <v>342</v>
      </c>
      <c r="E1" s="797"/>
      <c r="F1" s="797"/>
      <c r="G1" s="797"/>
      <c r="H1" s="797"/>
      <c r="I1" s="797"/>
      <c r="J1" s="191" t="s">
        <v>343</v>
      </c>
      <c r="K1" s="322"/>
      <c r="L1" s="322"/>
    </row>
    <row r="2" spans="1:12" ht="18.75" customHeight="1">
      <c r="A2" s="795" t="s">
        <v>301</v>
      </c>
      <c r="B2" s="795"/>
      <c r="C2" s="795"/>
      <c r="D2" s="884" t="s">
        <v>231</v>
      </c>
      <c r="E2" s="884"/>
      <c r="F2" s="884"/>
      <c r="G2" s="884"/>
      <c r="H2" s="884"/>
      <c r="I2" s="884"/>
      <c r="J2" s="794" t="s">
        <v>344</v>
      </c>
      <c r="K2" s="794"/>
      <c r="L2" s="794"/>
    </row>
    <row r="3" spans="1:12" ht="17.25">
      <c r="A3" s="795" t="s">
        <v>253</v>
      </c>
      <c r="B3" s="795"/>
      <c r="C3" s="795"/>
      <c r="D3" s="885" t="s">
        <v>345</v>
      </c>
      <c r="E3" s="886"/>
      <c r="F3" s="886"/>
      <c r="G3" s="886"/>
      <c r="H3" s="886"/>
      <c r="I3" s="886"/>
      <c r="J3" s="194" t="s">
        <v>361</v>
      </c>
      <c r="K3" s="194"/>
      <c r="L3" s="194"/>
    </row>
    <row r="4" spans="1:12" ht="15.75">
      <c r="A4" s="881" t="s">
        <v>346</v>
      </c>
      <c r="B4" s="881"/>
      <c r="C4" s="881"/>
      <c r="D4" s="882"/>
      <c r="E4" s="882"/>
      <c r="F4" s="882"/>
      <c r="G4" s="882"/>
      <c r="H4" s="882"/>
      <c r="I4" s="882"/>
      <c r="J4" s="800" t="s">
        <v>303</v>
      </c>
      <c r="K4" s="800"/>
      <c r="L4" s="800"/>
    </row>
    <row r="5" spans="1:13" ht="15.75">
      <c r="A5" s="324"/>
      <c r="B5" s="324"/>
      <c r="C5" s="325"/>
      <c r="D5" s="325"/>
      <c r="E5" s="193"/>
      <c r="J5" s="326" t="s">
        <v>347</v>
      </c>
      <c r="K5" s="241"/>
      <c r="L5" s="241"/>
      <c r="M5" s="241"/>
    </row>
    <row r="6" spans="1:13" s="329" customFormat="1" ht="24.75" customHeight="1">
      <c r="A6" s="875" t="s">
        <v>57</v>
      </c>
      <c r="B6" s="876"/>
      <c r="C6" s="873" t="s">
        <v>348</v>
      </c>
      <c r="D6" s="873"/>
      <c r="E6" s="873"/>
      <c r="F6" s="873"/>
      <c r="G6" s="873"/>
      <c r="H6" s="873"/>
      <c r="I6" s="873" t="s">
        <v>232</v>
      </c>
      <c r="J6" s="873"/>
      <c r="K6" s="873"/>
      <c r="L6" s="873"/>
      <c r="M6" s="328"/>
    </row>
    <row r="7" spans="1:13" s="329" customFormat="1" ht="17.25" customHeight="1">
      <c r="A7" s="877"/>
      <c r="B7" s="878"/>
      <c r="C7" s="873" t="s">
        <v>31</v>
      </c>
      <c r="D7" s="873"/>
      <c r="E7" s="873" t="s">
        <v>7</v>
      </c>
      <c r="F7" s="873"/>
      <c r="G7" s="873"/>
      <c r="H7" s="873"/>
      <c r="I7" s="873" t="s">
        <v>233</v>
      </c>
      <c r="J7" s="873"/>
      <c r="K7" s="873" t="s">
        <v>234</v>
      </c>
      <c r="L7" s="873"/>
      <c r="M7" s="328"/>
    </row>
    <row r="8" spans="1:12" s="329" customFormat="1" ht="27.75" customHeight="1">
      <c r="A8" s="877"/>
      <c r="B8" s="878"/>
      <c r="C8" s="873"/>
      <c r="D8" s="873"/>
      <c r="E8" s="873" t="s">
        <v>235</v>
      </c>
      <c r="F8" s="873"/>
      <c r="G8" s="873" t="s">
        <v>236</v>
      </c>
      <c r="H8" s="873"/>
      <c r="I8" s="873"/>
      <c r="J8" s="873"/>
      <c r="K8" s="873"/>
      <c r="L8" s="873"/>
    </row>
    <row r="9" spans="1:12" s="329" customFormat="1" ht="24.75" customHeight="1">
      <c r="A9" s="879"/>
      <c r="B9" s="880"/>
      <c r="C9" s="327" t="s">
        <v>237</v>
      </c>
      <c r="D9" s="327" t="s">
        <v>9</v>
      </c>
      <c r="E9" s="327" t="s">
        <v>3</v>
      </c>
      <c r="F9" s="327" t="s">
        <v>238</v>
      </c>
      <c r="G9" s="327" t="s">
        <v>3</v>
      </c>
      <c r="H9" s="327" t="s">
        <v>238</v>
      </c>
      <c r="I9" s="327" t="s">
        <v>3</v>
      </c>
      <c r="J9" s="327" t="s">
        <v>238</v>
      </c>
      <c r="K9" s="327" t="s">
        <v>3</v>
      </c>
      <c r="L9" s="327" t="s">
        <v>238</v>
      </c>
    </row>
    <row r="10" spans="1:12" s="331" customFormat="1" ht="15.75">
      <c r="A10" s="779" t="s">
        <v>6</v>
      </c>
      <c r="B10" s="780"/>
      <c r="C10" s="330">
        <v>1</v>
      </c>
      <c r="D10" s="330">
        <v>2</v>
      </c>
      <c r="E10" s="330">
        <v>3</v>
      </c>
      <c r="F10" s="330">
        <v>4</v>
      </c>
      <c r="G10" s="330">
        <v>5</v>
      </c>
      <c r="H10" s="330">
        <v>6</v>
      </c>
      <c r="I10" s="330">
        <v>7</v>
      </c>
      <c r="J10" s="330">
        <v>8</v>
      </c>
      <c r="K10" s="330">
        <v>9</v>
      </c>
      <c r="L10" s="330">
        <v>10</v>
      </c>
    </row>
    <row r="11" spans="1:12" s="331" customFormat="1" ht="30.75" customHeight="1">
      <c r="A11" s="791" t="s">
        <v>298</v>
      </c>
      <c r="B11" s="792"/>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70" t="s">
        <v>299</v>
      </c>
      <c r="B12" s="771"/>
      <c r="C12" s="249">
        <v>0</v>
      </c>
      <c r="D12" s="249">
        <v>0</v>
      </c>
      <c r="E12" s="249">
        <v>0</v>
      </c>
      <c r="F12" s="249">
        <v>0</v>
      </c>
      <c r="G12" s="249">
        <v>0</v>
      </c>
      <c r="H12" s="249">
        <v>0</v>
      </c>
      <c r="I12" s="249">
        <v>0</v>
      </c>
      <c r="J12" s="249">
        <v>0</v>
      </c>
      <c r="K12" s="249">
        <v>0</v>
      </c>
      <c r="L12" s="249">
        <v>0</v>
      </c>
    </row>
    <row r="13" spans="1:32" s="331" customFormat="1" ht="17.25" customHeight="1">
      <c r="A13" s="773" t="s">
        <v>30</v>
      </c>
      <c r="B13" s="774"/>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268</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300</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271</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272</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273</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274</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279</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281</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282</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283</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285</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89" t="s">
        <v>286</v>
      </c>
      <c r="C28" s="789"/>
      <c r="D28" s="789"/>
      <c r="E28" s="204"/>
      <c r="F28" s="258"/>
      <c r="G28" s="258"/>
      <c r="H28" s="788" t="s">
        <v>286</v>
      </c>
      <c r="I28" s="788"/>
      <c r="J28" s="788"/>
      <c r="K28" s="788"/>
      <c r="L28" s="788"/>
      <c r="AG28" s="192" t="s">
        <v>287</v>
      </c>
      <c r="AI28" s="190">
        <f>82/88</f>
        <v>0.9318181818181818</v>
      </c>
    </row>
    <row r="29" spans="1:12" s="192" customFormat="1" ht="19.5" customHeight="1">
      <c r="A29" s="202"/>
      <c r="B29" s="790" t="s">
        <v>239</v>
      </c>
      <c r="C29" s="790"/>
      <c r="D29" s="790"/>
      <c r="E29" s="204"/>
      <c r="F29" s="205"/>
      <c r="G29" s="205"/>
      <c r="H29" s="793" t="s">
        <v>157</v>
      </c>
      <c r="I29" s="793"/>
      <c r="J29" s="793"/>
      <c r="K29" s="793"/>
      <c r="L29" s="793"/>
    </row>
    <row r="30" spans="1:12" s="196" customFormat="1" ht="15" customHeight="1">
      <c r="A30" s="202"/>
      <c r="B30" s="874"/>
      <c r="C30" s="874"/>
      <c r="D30" s="874"/>
      <c r="E30" s="204"/>
      <c r="F30" s="205"/>
      <c r="G30" s="205"/>
      <c r="H30" s="746"/>
      <c r="I30" s="746"/>
      <c r="J30" s="746"/>
      <c r="K30" s="746"/>
      <c r="L30" s="746"/>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72" t="s">
        <v>290</v>
      </c>
      <c r="C33" s="872"/>
      <c r="D33" s="872"/>
      <c r="E33" s="336"/>
      <c r="F33" s="336"/>
      <c r="G33" s="336"/>
      <c r="H33" s="336"/>
      <c r="I33" s="336"/>
      <c r="J33" s="337" t="s">
        <v>290</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83" t="s">
        <v>240</v>
      </c>
      <c r="C37" s="883"/>
      <c r="D37" s="883"/>
      <c r="E37" s="883"/>
      <c r="F37" s="883"/>
      <c r="G37" s="883"/>
      <c r="H37" s="883"/>
      <c r="I37" s="883"/>
      <c r="J37" s="883"/>
      <c r="K37" s="339"/>
      <c r="L37" s="294"/>
      <c r="M37" s="265"/>
      <c r="N37" s="265"/>
      <c r="O37" s="265"/>
    </row>
    <row r="38" spans="2:12" s="184" customFormat="1" ht="18.75" hidden="1">
      <c r="B38" s="236" t="s">
        <v>241</v>
      </c>
      <c r="C38" s="186"/>
      <c r="D38" s="186"/>
      <c r="E38" s="186"/>
      <c r="F38" s="186"/>
      <c r="G38" s="186"/>
      <c r="H38" s="186"/>
      <c r="I38" s="186"/>
      <c r="J38" s="186"/>
      <c r="K38" s="338"/>
      <c r="L38" s="186"/>
    </row>
    <row r="39" spans="2:12" ht="18.75" hidden="1">
      <c r="B39" s="340" t="s">
        <v>242</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18" t="s">
        <v>332</v>
      </c>
      <c r="C41" s="618"/>
      <c r="D41" s="618"/>
      <c r="E41" s="210"/>
      <c r="F41" s="210"/>
      <c r="G41" s="182"/>
      <c r="H41" s="619" t="s">
        <v>247</v>
      </c>
      <c r="I41" s="619"/>
      <c r="J41" s="619"/>
      <c r="K41" s="619"/>
      <c r="L41" s="619"/>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87" t="s">
        <v>374</v>
      </c>
      <c r="M1" s="888"/>
      <c r="N1" s="888"/>
      <c r="O1" s="365"/>
      <c r="P1" s="365"/>
      <c r="Q1" s="365"/>
      <c r="R1" s="365"/>
      <c r="S1" s="365"/>
      <c r="T1" s="365"/>
      <c r="U1" s="365"/>
      <c r="V1" s="365"/>
      <c r="W1" s="365"/>
      <c r="X1" s="365"/>
      <c r="Y1" s="366"/>
    </row>
    <row r="2" spans="11:17" ht="34.5" customHeight="1">
      <c r="K2" s="349"/>
      <c r="L2" s="889" t="s">
        <v>381</v>
      </c>
      <c r="M2" s="890"/>
      <c r="N2" s="891"/>
      <c r="O2" s="29"/>
      <c r="P2" s="351"/>
      <c r="Q2" s="347"/>
    </row>
    <row r="3" spans="11:18" ht="31.5" customHeight="1">
      <c r="K3" s="349"/>
      <c r="L3" s="354" t="s">
        <v>390</v>
      </c>
      <c r="M3" s="355" t="e">
        <f>#REF!</f>
        <v>#REF!</v>
      </c>
      <c r="N3" s="355"/>
      <c r="O3" s="355"/>
      <c r="P3" s="352"/>
      <c r="Q3" s="348"/>
      <c r="R3" s="345"/>
    </row>
    <row r="4" spans="11:18" ht="30" customHeight="1">
      <c r="K4" s="349"/>
      <c r="L4" s="356" t="s">
        <v>375</v>
      </c>
      <c r="M4" s="357" t="e">
        <f>#REF!</f>
        <v>#REF!</v>
      </c>
      <c r="N4" s="355"/>
      <c r="O4" s="355"/>
      <c r="P4" s="352"/>
      <c r="Q4" s="348"/>
      <c r="R4" s="345"/>
    </row>
    <row r="5" spans="11:18" ht="31.5" customHeight="1">
      <c r="K5" s="349"/>
      <c r="L5" s="356" t="s">
        <v>376</v>
      </c>
      <c r="M5" s="357" t="e">
        <f>#REF!</f>
        <v>#REF!</v>
      </c>
      <c r="N5" s="355"/>
      <c r="O5" s="355"/>
      <c r="P5" s="352"/>
      <c r="Q5" s="348"/>
      <c r="R5" s="345"/>
    </row>
    <row r="6" spans="11:18" ht="27" customHeight="1">
      <c r="K6" s="349"/>
      <c r="L6" s="354" t="s">
        <v>377</v>
      </c>
      <c r="M6" s="355" t="e">
        <f>#REF!</f>
        <v>#REF!</v>
      </c>
      <c r="N6" s="355"/>
      <c r="O6" s="355"/>
      <c r="P6" s="352"/>
      <c r="Q6" s="348"/>
      <c r="R6" s="345"/>
    </row>
    <row r="7" spans="11:18" s="342" customFormat="1" ht="30" customHeight="1">
      <c r="K7" s="350"/>
      <c r="L7" s="358" t="s">
        <v>392</v>
      </c>
      <c r="M7" s="355" t="e">
        <f>#REF!</f>
        <v>#REF!</v>
      </c>
      <c r="N7" s="355"/>
      <c r="O7" s="355"/>
      <c r="P7" s="352"/>
      <c r="Q7" s="348"/>
      <c r="R7" s="345"/>
    </row>
    <row r="8" spans="11:18" ht="30.75" customHeight="1">
      <c r="K8" s="349"/>
      <c r="L8" s="359" t="s">
        <v>391</v>
      </c>
      <c r="M8" s="360">
        <f>'[7]M6 Tong hop Viec CHV '!$C$12</f>
        <v>1489</v>
      </c>
      <c r="N8" s="355"/>
      <c r="O8" s="355"/>
      <c r="P8" s="352"/>
      <c r="Q8" s="348"/>
      <c r="R8" s="345"/>
    </row>
    <row r="9" spans="11:18" ht="33" customHeight="1">
      <c r="K9" s="349"/>
      <c r="L9" s="367" t="s">
        <v>394</v>
      </c>
      <c r="M9" s="368" t="e">
        <f>(M7-M8)/M8</f>
        <v>#REF!</v>
      </c>
      <c r="N9" s="355"/>
      <c r="O9" s="355"/>
      <c r="P9" s="352"/>
      <c r="Q9" s="348"/>
      <c r="R9" s="345"/>
    </row>
    <row r="10" spans="11:18" ht="33" customHeight="1">
      <c r="K10" s="349"/>
      <c r="L10" s="354" t="s">
        <v>393</v>
      </c>
      <c r="M10" s="355" t="e">
        <f>#REF!</f>
        <v>#REF!</v>
      </c>
      <c r="N10" s="355" t="s">
        <v>378</v>
      </c>
      <c r="O10" s="361" t="e">
        <f>M10/M7</f>
        <v>#REF!</v>
      </c>
      <c r="P10" s="352"/>
      <c r="Q10" s="348"/>
      <c r="R10" s="345"/>
    </row>
    <row r="11" spans="11:18" ht="22.5" customHeight="1">
      <c r="K11" s="349"/>
      <c r="L11" s="354" t="s">
        <v>395</v>
      </c>
      <c r="M11" s="355" t="e">
        <f>#REF!</f>
        <v>#REF!</v>
      </c>
      <c r="N11" s="355" t="s">
        <v>378</v>
      </c>
      <c r="O11" s="361" t="e">
        <f>M11/M7</f>
        <v>#REF!</v>
      </c>
      <c r="P11" s="352"/>
      <c r="Q11" s="348"/>
      <c r="R11" s="345"/>
    </row>
    <row r="12" spans="11:18" ht="34.5" customHeight="1">
      <c r="K12" s="349"/>
      <c r="L12" s="354" t="s">
        <v>396</v>
      </c>
      <c r="M12" s="355" t="e">
        <f>#REF!+#REF!</f>
        <v>#REF!</v>
      </c>
      <c r="N12" s="354"/>
      <c r="O12" s="354"/>
      <c r="P12" s="346"/>
      <c r="R12" s="346"/>
    </row>
    <row r="13" spans="11:18" ht="33.75" customHeight="1">
      <c r="K13" s="349"/>
      <c r="L13" s="354" t="s">
        <v>397</v>
      </c>
      <c r="M13" s="361" t="e">
        <f>M12/M7</f>
        <v>#REF!</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398</v>
      </c>
      <c r="M16" s="360">
        <f>'[7]M6 Tong hop Viec CHV '!$H$12+'[7]M6 Tong hop Viec CHV '!$I$12+'[7]M6 Tong hop Viec CHV '!$K$12</f>
        <v>749</v>
      </c>
      <c r="N16" s="355"/>
      <c r="O16" s="355"/>
      <c r="P16" s="352"/>
      <c r="R16" s="346"/>
    </row>
    <row r="17" spans="11:18" ht="24.75" customHeight="1">
      <c r="K17" s="349"/>
      <c r="L17" s="367" t="s">
        <v>399</v>
      </c>
      <c r="M17" s="362">
        <f>M16/M8</f>
        <v>0.5030221625251847</v>
      </c>
      <c r="N17" s="355"/>
      <c r="O17" s="355"/>
      <c r="P17" s="352"/>
      <c r="R17" s="346"/>
    </row>
    <row r="18" spans="11:18" ht="26.25" customHeight="1">
      <c r="K18" s="349"/>
      <c r="L18" s="367" t="s">
        <v>379</v>
      </c>
      <c r="M18" s="368" t="e">
        <f>M13-M17</f>
        <v>#REF!</v>
      </c>
      <c r="N18" s="355"/>
      <c r="O18" s="355"/>
      <c r="P18" s="352"/>
      <c r="R18" s="346"/>
    </row>
    <row r="19" spans="11:18" ht="24.75" customHeight="1">
      <c r="K19" s="349"/>
      <c r="L19" s="354" t="s">
        <v>400</v>
      </c>
      <c r="M19" s="355" t="e">
        <f>#REF!</f>
        <v>#REF!</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401</v>
      </c>
      <c r="M26" s="361" t="e">
        <f>M19/#REF!</f>
        <v>#REF!</v>
      </c>
      <c r="N26" s="355"/>
      <c r="O26" s="355"/>
      <c r="P26" s="352"/>
      <c r="R26" s="346"/>
    </row>
    <row r="27" spans="11:18" ht="24.75" customHeight="1">
      <c r="K27" s="349"/>
      <c r="L27" s="359" t="s">
        <v>402</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403</v>
      </c>
      <c r="M30" s="361" t="e">
        <f>M26-M27</f>
        <v>#REF!</v>
      </c>
      <c r="N30" s="355"/>
      <c r="O30" s="355"/>
      <c r="P30" s="352"/>
      <c r="R30" s="346"/>
    </row>
    <row r="31" spans="11:18" ht="24.75" customHeight="1">
      <c r="K31" s="349"/>
      <c r="L31" s="354" t="s">
        <v>404</v>
      </c>
      <c r="M31" s="355" t="e">
        <f>#REF!</f>
        <v>#REF!</v>
      </c>
      <c r="N31" s="355"/>
      <c r="O31" s="355"/>
      <c r="P31" s="352"/>
      <c r="R31" s="346"/>
    </row>
    <row r="32" spans="11:18" ht="24.75" customHeight="1">
      <c r="K32" s="349"/>
      <c r="L32" s="359" t="s">
        <v>405</v>
      </c>
      <c r="M32" s="360">
        <f>'[7]M6 Tong hop Viec CHV '!$R$12</f>
        <v>719</v>
      </c>
      <c r="N32" s="355"/>
      <c r="O32" s="355"/>
      <c r="P32" s="352"/>
      <c r="R32" s="346"/>
    </row>
    <row r="33" spans="11:18" ht="24.75" customHeight="1">
      <c r="K33" s="349"/>
      <c r="L33" s="367" t="s">
        <v>406</v>
      </c>
      <c r="M33" s="369" t="e">
        <f>M31-M32</f>
        <v>#REF!</v>
      </c>
      <c r="N33" s="369" t="s">
        <v>380</v>
      </c>
      <c r="O33" s="368" t="e">
        <f>(M31-M32)/M32</f>
        <v>#REF!</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382</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407</v>
      </c>
      <c r="M42" s="355" t="e">
        <f>#REF!</f>
        <v>#REF!</v>
      </c>
      <c r="N42" s="355"/>
      <c r="O42" s="355"/>
      <c r="P42" s="346"/>
      <c r="R42" s="346"/>
    </row>
    <row r="43" spans="11:18" ht="24.75" customHeight="1">
      <c r="K43" s="349"/>
      <c r="L43" s="363" t="s">
        <v>100</v>
      </c>
      <c r="M43" s="355" t="e">
        <f>#REF!</f>
        <v>#REF!</v>
      </c>
      <c r="N43" s="355"/>
      <c r="O43" s="355"/>
      <c r="P43" s="346"/>
      <c r="R43" s="346"/>
    </row>
    <row r="44" spans="11:18" ht="24.75" customHeight="1">
      <c r="K44" s="349"/>
      <c r="L44" s="363" t="s">
        <v>376</v>
      </c>
      <c r="M44" s="355" t="e">
        <f>#REF!</f>
        <v>#REF!</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408</v>
      </c>
      <c r="M47" s="355" t="e">
        <f>#REF!</f>
        <v>#REF!</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409</v>
      </c>
      <c r="M50" s="355" t="e">
        <f>#REF!</f>
        <v>#REF!</v>
      </c>
      <c r="N50" s="355"/>
      <c r="O50" s="355"/>
      <c r="P50" s="346"/>
      <c r="R50" s="346"/>
    </row>
    <row r="51" spans="11:18" ht="24.75" customHeight="1">
      <c r="K51" s="349"/>
      <c r="L51" s="364" t="s">
        <v>410</v>
      </c>
      <c r="M51" s="360">
        <f>'[7]M7 Thop tien CHV'!$C$12</f>
        <v>54227822.442</v>
      </c>
      <c r="N51" s="355"/>
      <c r="O51" s="355"/>
      <c r="P51" s="346"/>
      <c r="R51" s="346"/>
    </row>
    <row r="52" spans="11:18" ht="24.75" customHeight="1">
      <c r="K52" s="349"/>
      <c r="L52" s="377" t="s">
        <v>383</v>
      </c>
      <c r="M52" s="369" t="e">
        <f>M50-M51</f>
        <v>#REF!</v>
      </c>
      <c r="N52" s="355"/>
      <c r="O52" s="355"/>
      <c r="P52" s="346"/>
      <c r="R52" s="346"/>
    </row>
    <row r="53" spans="11:18" ht="24.75" customHeight="1">
      <c r="K53" s="349"/>
      <c r="L53" s="377" t="s">
        <v>384</v>
      </c>
      <c r="M53" s="368" t="e">
        <f>(M52/M51)</f>
        <v>#REF!</v>
      </c>
      <c r="N53" s="355"/>
      <c r="O53" s="355"/>
      <c r="P53" s="346"/>
      <c r="R53" s="346"/>
    </row>
    <row r="54" spans="11:18" ht="24.75" customHeight="1">
      <c r="K54" s="349"/>
      <c r="L54" s="363" t="s">
        <v>411</v>
      </c>
      <c r="M54" s="355" t="e">
        <f>#REF!</f>
        <v>#REF!</v>
      </c>
      <c r="N54" s="355" t="s">
        <v>385</v>
      </c>
      <c r="O54" s="361" t="e">
        <f>#REF!/#REF!</f>
        <v>#REF!</v>
      </c>
      <c r="P54" s="346"/>
      <c r="R54" s="346"/>
    </row>
    <row r="55" spans="11:18" ht="24.75" customHeight="1">
      <c r="K55" s="349"/>
      <c r="L55" s="363" t="s">
        <v>412</v>
      </c>
      <c r="M55" s="355" t="e">
        <f>#REF!</f>
        <v>#REF!</v>
      </c>
      <c r="N55" s="355" t="s">
        <v>385</v>
      </c>
      <c r="O55" s="361" t="e">
        <f>#REF!/#REF!</f>
        <v>#REF!</v>
      </c>
      <c r="P55" s="346"/>
      <c r="R55" s="346"/>
    </row>
    <row r="56" spans="11:18" ht="24.75" customHeight="1">
      <c r="K56" s="349"/>
      <c r="L56" s="363" t="s">
        <v>413</v>
      </c>
      <c r="M56" s="355" t="e">
        <f>#REF!+#REF!+#REF!</f>
        <v>#REF!</v>
      </c>
      <c r="N56" s="355" t="s">
        <v>385</v>
      </c>
      <c r="O56" s="361" t="e">
        <f>M56/#REF!</f>
        <v>#REF!</v>
      </c>
      <c r="P56" s="346"/>
      <c r="R56" s="346"/>
    </row>
    <row r="57" spans="11:18" ht="24.75" customHeight="1">
      <c r="K57" s="349"/>
      <c r="L57" s="364" t="s">
        <v>414</v>
      </c>
      <c r="M57" s="360">
        <f>'[7]M7 Thop tien CHV'!$H$12+'[7]M7 Thop tien CHV'!$I$12+'[7]M7 Thop tien CHV'!$K$12</f>
        <v>2217726.5</v>
      </c>
      <c r="N57" s="360" t="s">
        <v>385</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415</v>
      </c>
      <c r="M60" s="368" t="e">
        <f>O56-O57</f>
        <v>#REF!</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416</v>
      </c>
      <c r="M63" s="355" t="e">
        <f>#REF!</f>
        <v>#REF!</v>
      </c>
      <c r="N63" s="355" t="s">
        <v>386</v>
      </c>
      <c r="O63" s="361" t="e">
        <f>#REF!/#REF!</f>
        <v>#REF!</v>
      </c>
      <c r="P63" s="346"/>
      <c r="R63" s="346"/>
    </row>
    <row r="64" spans="11:16" ht="24.75" customHeight="1">
      <c r="K64" s="349"/>
      <c r="L64" s="364" t="s">
        <v>417</v>
      </c>
      <c r="M64" s="360">
        <f>'[7]M7 Thop tien CHV'!$H$12</f>
        <v>2212774.5</v>
      </c>
      <c r="N64" s="360" t="s">
        <v>387</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418</v>
      </c>
      <c r="M68" s="368" t="e">
        <f>O63-O64</f>
        <v>#REF!</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419</v>
      </c>
      <c r="M72" s="355" t="e">
        <f>#REF!</f>
        <v>#REF!</v>
      </c>
      <c r="N72" s="355"/>
      <c r="O72" s="355"/>
      <c r="P72" s="346"/>
    </row>
    <row r="73" spans="11:16" ht="24.75" customHeight="1">
      <c r="K73" s="349"/>
      <c r="L73" s="364" t="s">
        <v>420</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388</v>
      </c>
      <c r="M76" s="369" t="e">
        <f>M72-M73</f>
        <v>#REF!</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389</v>
      </c>
      <c r="M79" s="368" t="e">
        <f>M76/M73</f>
        <v>#REF!</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892" t="s">
        <v>429</v>
      </c>
      <c r="B2" s="892"/>
    </row>
    <row r="3" spans="1:2" ht="22.5" customHeight="1">
      <c r="A3" s="383" t="s">
        <v>422</v>
      </c>
      <c r="B3" s="394" t="s">
        <v>558</v>
      </c>
    </row>
    <row r="4" spans="1:2" ht="22.5" customHeight="1">
      <c r="A4" s="383" t="s">
        <v>421</v>
      </c>
      <c r="B4" s="384" t="s">
        <v>431</v>
      </c>
    </row>
    <row r="5" spans="1:2" ht="22.5" customHeight="1">
      <c r="A5" s="383" t="s">
        <v>423</v>
      </c>
      <c r="B5" s="393" t="s">
        <v>432</v>
      </c>
    </row>
    <row r="6" spans="1:2" ht="22.5" customHeight="1">
      <c r="A6" s="383" t="s">
        <v>424</v>
      </c>
      <c r="B6" s="393" t="s">
        <v>433</v>
      </c>
    </row>
    <row r="7" spans="1:2" ht="22.5" customHeight="1">
      <c r="A7" s="383" t="s">
        <v>425</v>
      </c>
      <c r="B7" s="393" t="s">
        <v>434</v>
      </c>
    </row>
    <row r="8" spans="1:2" ht="15.75">
      <c r="A8" s="385" t="s">
        <v>426</v>
      </c>
      <c r="B8" s="424" t="s">
        <v>559</v>
      </c>
    </row>
    <row r="10" spans="1:2" ht="62.25" customHeight="1">
      <c r="A10" s="893" t="s">
        <v>430</v>
      </c>
      <c r="B10" s="893"/>
    </row>
    <row r="11" spans="1:2" ht="15.75">
      <c r="A11" s="894"/>
      <c r="B11" s="894"/>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0000"/>
  </sheetPr>
  <dimension ref="A1:V34"/>
  <sheetViews>
    <sheetView view="pageBreakPreview" zoomScale="90" zoomScaleNormal="80" zoomScaleSheetLayoutView="90" zoomScalePageLayoutView="0" workbookViewId="0" topLeftCell="A6">
      <selection activeCell="S14" sqref="S14"/>
    </sheetView>
  </sheetViews>
  <sheetFormatPr defaultColWidth="9.00390625" defaultRowHeight="15.75"/>
  <cols>
    <col min="1" max="1" width="4.75390625" style="0" customWidth="1"/>
    <col min="2" max="2" width="12.75390625" style="0" customWidth="1"/>
    <col min="3" max="3" width="6.00390625" style="0" customWidth="1"/>
    <col min="4" max="4" width="6.25390625" style="0" customWidth="1"/>
    <col min="5" max="5" width="6.375" style="0" customWidth="1"/>
    <col min="6" max="6" width="4.875" style="0" customWidth="1"/>
    <col min="7" max="7" width="5.00390625" style="0" customWidth="1"/>
    <col min="8" max="8" width="5.75390625" style="0" customWidth="1"/>
    <col min="9" max="9" width="7.25390625" style="0" customWidth="1"/>
    <col min="10" max="10" width="6.25390625" style="0" customWidth="1"/>
    <col min="11" max="11" width="5.875" style="0" customWidth="1"/>
    <col min="12" max="12" width="6.625" style="0" customWidth="1"/>
    <col min="13" max="13" width="4.375" style="0" customWidth="1"/>
    <col min="14" max="14" width="5.00390625" style="0" customWidth="1"/>
    <col min="15" max="15" width="4.625" style="0" customWidth="1"/>
    <col min="16" max="16" width="4.375" style="0" customWidth="1"/>
    <col min="17" max="17" width="6.25390625" style="0" customWidth="1"/>
    <col min="18" max="18" width="5.625" style="0" customWidth="1"/>
    <col min="19" max="19" width="6.875" style="0" customWidth="1"/>
    <col min="20" max="20" width="9.00390625" style="0" hidden="1" customWidth="1"/>
    <col min="21" max="21" width="5.00390625" style="0" customWidth="1"/>
    <col min="22" max="22" width="5.125" style="0" customWidth="1"/>
  </cols>
  <sheetData>
    <row r="1" spans="1:19" ht="15.75">
      <c r="A1" s="395"/>
      <c r="B1" s="395"/>
      <c r="C1" s="395"/>
      <c r="D1" s="395"/>
      <c r="E1" s="395"/>
      <c r="F1" s="395"/>
      <c r="G1" s="395"/>
      <c r="H1" s="395"/>
      <c r="I1" s="395"/>
      <c r="J1" s="395"/>
      <c r="K1" s="395"/>
      <c r="L1" s="395"/>
      <c r="M1" s="395"/>
      <c r="N1" s="395"/>
      <c r="O1" s="395"/>
      <c r="P1" s="395"/>
      <c r="Q1" s="395"/>
      <c r="R1" s="395"/>
      <c r="S1" s="395"/>
    </row>
    <row r="2" spans="1:19" ht="16.5">
      <c r="A2" s="396" t="s">
        <v>538</v>
      </c>
      <c r="B2" s="396"/>
      <c r="C2" s="396"/>
      <c r="D2" s="395"/>
      <c r="E2" s="942" t="s">
        <v>66</v>
      </c>
      <c r="F2" s="942"/>
      <c r="G2" s="942"/>
      <c r="H2" s="942"/>
      <c r="I2" s="942"/>
      <c r="J2" s="942"/>
      <c r="K2" s="942"/>
      <c r="L2" s="942"/>
      <c r="M2" s="942"/>
      <c r="N2" s="942"/>
      <c r="O2" s="942"/>
      <c r="P2" s="943" t="s">
        <v>427</v>
      </c>
      <c r="Q2" s="943"/>
      <c r="R2" s="943"/>
      <c r="S2" s="943"/>
    </row>
    <row r="3" spans="1:19" ht="16.5">
      <c r="A3" s="944" t="s">
        <v>243</v>
      </c>
      <c r="B3" s="944"/>
      <c r="C3" s="944"/>
      <c r="D3" s="944"/>
      <c r="E3" s="945" t="s">
        <v>34</v>
      </c>
      <c r="F3" s="945"/>
      <c r="G3" s="945"/>
      <c r="H3" s="945"/>
      <c r="I3" s="945"/>
      <c r="J3" s="945"/>
      <c r="K3" s="945"/>
      <c r="L3" s="945"/>
      <c r="M3" s="945"/>
      <c r="N3" s="945"/>
      <c r="O3" s="945"/>
      <c r="P3" s="929" t="str">
        <f>'[8]Thong tin'!B4</f>
        <v>CTHADS TRÀ VINH</v>
      </c>
      <c r="Q3" s="929"/>
      <c r="R3" s="929"/>
      <c r="S3" s="929"/>
    </row>
    <row r="4" spans="1:19" ht="16.5">
      <c r="A4" s="944" t="s">
        <v>244</v>
      </c>
      <c r="B4" s="944"/>
      <c r="C4" s="944"/>
      <c r="D4" s="944"/>
      <c r="E4" s="946" t="str">
        <f>+'Thong tin'!B3</f>
        <v>08 tháng / năm 2017</v>
      </c>
      <c r="F4" s="946"/>
      <c r="G4" s="946"/>
      <c r="H4" s="946"/>
      <c r="I4" s="946"/>
      <c r="J4" s="946"/>
      <c r="K4" s="946"/>
      <c r="L4" s="946"/>
      <c r="M4" s="946"/>
      <c r="N4" s="946"/>
      <c r="O4" s="946"/>
      <c r="P4" s="943" t="s">
        <v>445</v>
      </c>
      <c r="Q4" s="943"/>
      <c r="R4" s="943"/>
      <c r="S4" s="943"/>
    </row>
    <row r="5" spans="1:19" ht="15.75">
      <c r="A5" s="396" t="s">
        <v>537</v>
      </c>
      <c r="B5" s="396"/>
      <c r="C5" s="396"/>
      <c r="D5" s="396"/>
      <c r="E5" s="396"/>
      <c r="F5" s="396"/>
      <c r="G5" s="396"/>
      <c r="H5" s="396"/>
      <c r="I5" s="396"/>
      <c r="J5" s="396"/>
      <c r="K5" s="396"/>
      <c r="L5" s="396"/>
      <c r="M5" s="396"/>
      <c r="N5" s="432"/>
      <c r="O5" s="432"/>
      <c r="P5" s="929" t="s">
        <v>536</v>
      </c>
      <c r="Q5" s="929"/>
      <c r="R5" s="929"/>
      <c r="S5" s="929"/>
    </row>
    <row r="6" spans="1:19" ht="15.75">
      <c r="A6" s="395"/>
      <c r="B6" s="431"/>
      <c r="C6" s="431"/>
      <c r="D6" s="395"/>
      <c r="E6" s="395"/>
      <c r="F6" s="395"/>
      <c r="G6" s="395"/>
      <c r="H6" s="395"/>
      <c r="I6" s="395"/>
      <c r="J6" s="395"/>
      <c r="K6" s="395"/>
      <c r="L6" s="395"/>
      <c r="M6" s="395"/>
      <c r="N6" s="395"/>
      <c r="O6" s="395"/>
      <c r="P6" s="930" t="s">
        <v>8</v>
      </c>
      <c r="Q6" s="930"/>
      <c r="R6" s="930"/>
      <c r="S6" s="930"/>
    </row>
    <row r="7" spans="1:22" ht="15.75">
      <c r="A7" s="931" t="s">
        <v>57</v>
      </c>
      <c r="B7" s="932"/>
      <c r="C7" s="924" t="s">
        <v>124</v>
      </c>
      <c r="D7" s="935"/>
      <c r="E7" s="936"/>
      <c r="F7" s="937" t="s">
        <v>101</v>
      </c>
      <c r="G7" s="904" t="s">
        <v>125</v>
      </c>
      <c r="H7" s="939" t="s">
        <v>102</v>
      </c>
      <c r="I7" s="940"/>
      <c r="J7" s="940"/>
      <c r="K7" s="940"/>
      <c r="L7" s="940"/>
      <c r="M7" s="940"/>
      <c r="N7" s="940"/>
      <c r="O7" s="940"/>
      <c r="P7" s="940"/>
      <c r="Q7" s="941"/>
      <c r="R7" s="927" t="s">
        <v>248</v>
      </c>
      <c r="S7" s="928" t="s">
        <v>535</v>
      </c>
      <c r="T7" s="565"/>
      <c r="U7" s="899" t="s">
        <v>553</v>
      </c>
      <c r="V7" s="899" t="s">
        <v>545</v>
      </c>
    </row>
    <row r="8" spans="1:22" ht="15.75">
      <c r="A8" s="933"/>
      <c r="B8" s="934"/>
      <c r="C8" s="927" t="s">
        <v>42</v>
      </c>
      <c r="D8" s="912" t="s">
        <v>7</v>
      </c>
      <c r="E8" s="913"/>
      <c r="F8" s="938"/>
      <c r="G8" s="916"/>
      <c r="H8" s="904" t="s">
        <v>31</v>
      </c>
      <c r="I8" s="912" t="s">
        <v>103</v>
      </c>
      <c r="J8" s="917"/>
      <c r="K8" s="917"/>
      <c r="L8" s="917"/>
      <c r="M8" s="917"/>
      <c r="N8" s="917"/>
      <c r="O8" s="917"/>
      <c r="P8" s="918"/>
      <c r="Q8" s="913" t="s">
        <v>126</v>
      </c>
      <c r="R8" s="916"/>
      <c r="S8" s="903"/>
      <c r="T8" s="565"/>
      <c r="U8" s="900"/>
      <c r="V8" s="900"/>
    </row>
    <row r="9" spans="1:22" ht="15.75">
      <c r="A9" s="933"/>
      <c r="B9" s="934"/>
      <c r="C9" s="916"/>
      <c r="D9" s="914"/>
      <c r="E9" s="915"/>
      <c r="F9" s="938"/>
      <c r="G9" s="916"/>
      <c r="H9" s="916"/>
      <c r="I9" s="904" t="s">
        <v>31</v>
      </c>
      <c r="J9" s="924" t="s">
        <v>7</v>
      </c>
      <c r="K9" s="925"/>
      <c r="L9" s="925"/>
      <c r="M9" s="925"/>
      <c r="N9" s="925"/>
      <c r="O9" s="925"/>
      <c r="P9" s="926"/>
      <c r="Q9" s="923"/>
      <c r="R9" s="916"/>
      <c r="S9" s="903"/>
      <c r="T9" s="565"/>
      <c r="U9" s="900"/>
      <c r="V9" s="900"/>
    </row>
    <row r="10" spans="1:22" ht="15.75">
      <c r="A10" s="933"/>
      <c r="B10" s="934"/>
      <c r="C10" s="916"/>
      <c r="D10" s="927" t="s">
        <v>127</v>
      </c>
      <c r="E10" s="927" t="s">
        <v>128</v>
      </c>
      <c r="F10" s="938"/>
      <c r="G10" s="916"/>
      <c r="H10" s="916"/>
      <c r="I10" s="916"/>
      <c r="J10" s="926" t="s">
        <v>129</v>
      </c>
      <c r="K10" s="928" t="s">
        <v>130</v>
      </c>
      <c r="L10" s="903" t="s">
        <v>105</v>
      </c>
      <c r="M10" s="904" t="s">
        <v>131</v>
      </c>
      <c r="N10" s="904" t="s">
        <v>108</v>
      </c>
      <c r="O10" s="904" t="s">
        <v>249</v>
      </c>
      <c r="P10" s="904" t="s">
        <v>111</v>
      </c>
      <c r="Q10" s="923"/>
      <c r="R10" s="916"/>
      <c r="S10" s="903"/>
      <c r="T10" s="565"/>
      <c r="U10" s="900"/>
      <c r="V10" s="900"/>
    </row>
    <row r="11" spans="1:22" ht="15.75">
      <c r="A11" s="897"/>
      <c r="B11" s="898"/>
      <c r="C11" s="905"/>
      <c r="D11" s="905"/>
      <c r="E11" s="905"/>
      <c r="F11" s="914"/>
      <c r="G11" s="905"/>
      <c r="H11" s="905"/>
      <c r="I11" s="905"/>
      <c r="J11" s="926"/>
      <c r="K11" s="928"/>
      <c r="L11" s="903"/>
      <c r="M11" s="905"/>
      <c r="N11" s="905" t="s">
        <v>108</v>
      </c>
      <c r="O11" s="905" t="s">
        <v>249</v>
      </c>
      <c r="P11" s="905" t="s">
        <v>111</v>
      </c>
      <c r="Q11" s="915"/>
      <c r="R11" s="905"/>
      <c r="S11" s="903"/>
      <c r="T11" s="565"/>
      <c r="U11" s="900"/>
      <c r="V11" s="900"/>
    </row>
    <row r="12" spans="1:22" ht="13.5" customHeight="1">
      <c r="A12" s="910" t="s">
        <v>6</v>
      </c>
      <c r="B12" s="911"/>
      <c r="C12" s="566">
        <v>1</v>
      </c>
      <c r="D12" s="566">
        <v>2</v>
      </c>
      <c r="E12" s="566">
        <v>3</v>
      </c>
      <c r="F12" s="566">
        <v>4</v>
      </c>
      <c r="G12" s="566">
        <v>5</v>
      </c>
      <c r="H12" s="566">
        <v>6</v>
      </c>
      <c r="I12" s="566">
        <v>7</v>
      </c>
      <c r="J12" s="566">
        <v>8</v>
      </c>
      <c r="K12" s="566">
        <v>9</v>
      </c>
      <c r="L12" s="566">
        <v>10</v>
      </c>
      <c r="M12" s="566">
        <v>11</v>
      </c>
      <c r="N12" s="566">
        <v>12</v>
      </c>
      <c r="O12" s="566">
        <v>13</v>
      </c>
      <c r="P12" s="566">
        <v>14</v>
      </c>
      <c r="Q12" s="566">
        <v>15</v>
      </c>
      <c r="R12" s="566">
        <v>16</v>
      </c>
      <c r="S12" s="566">
        <v>17</v>
      </c>
      <c r="T12" s="566">
        <v>18</v>
      </c>
      <c r="U12" s="566">
        <v>19</v>
      </c>
      <c r="V12" s="566">
        <v>20</v>
      </c>
    </row>
    <row r="13" spans="1:22" ht="13.5" customHeight="1">
      <c r="A13" s="906" t="s">
        <v>30</v>
      </c>
      <c r="B13" s="907"/>
      <c r="C13" s="567">
        <f aca="true" t="shared" si="0" ref="C13:R13">+C14+C15</f>
        <v>13978</v>
      </c>
      <c r="D13" s="567">
        <f t="shared" si="0"/>
        <v>6334</v>
      </c>
      <c r="E13" s="567">
        <f t="shared" si="0"/>
        <v>7644</v>
      </c>
      <c r="F13" s="567">
        <f t="shared" si="0"/>
        <v>106</v>
      </c>
      <c r="G13" s="567">
        <f t="shared" si="0"/>
        <v>3</v>
      </c>
      <c r="H13" s="567">
        <f t="shared" si="0"/>
        <v>13872</v>
      </c>
      <c r="I13" s="567">
        <f t="shared" si="0"/>
        <v>11463</v>
      </c>
      <c r="J13" s="567">
        <f t="shared" si="0"/>
        <v>5903</v>
      </c>
      <c r="K13" s="567">
        <f t="shared" si="0"/>
        <v>148</v>
      </c>
      <c r="L13" s="567">
        <f t="shared" si="0"/>
        <v>5157</v>
      </c>
      <c r="M13" s="567">
        <f t="shared" si="0"/>
        <v>162</v>
      </c>
      <c r="N13" s="567">
        <f t="shared" si="0"/>
        <v>3</v>
      </c>
      <c r="O13" s="567">
        <f t="shared" si="0"/>
        <v>0</v>
      </c>
      <c r="P13" s="567">
        <f t="shared" si="0"/>
        <v>90</v>
      </c>
      <c r="Q13" s="567">
        <f t="shared" si="0"/>
        <v>2409</v>
      </c>
      <c r="R13" s="567">
        <f t="shared" si="0"/>
        <v>7821</v>
      </c>
      <c r="S13" s="568">
        <f aca="true" t="shared" si="1" ref="S13:S24">(((J13+K13))/I13)*100</f>
        <v>52.7872284742214</v>
      </c>
      <c r="T13" s="565"/>
      <c r="U13" s="556">
        <f>+I13/H13</f>
        <v>0.826340830449827</v>
      </c>
      <c r="V13" s="557">
        <f>+R13-Q13</f>
        <v>5412</v>
      </c>
    </row>
    <row r="14" spans="1:22" ht="13.5" customHeight="1">
      <c r="A14" s="569" t="s">
        <v>0</v>
      </c>
      <c r="B14" s="416" t="s">
        <v>444</v>
      </c>
      <c r="C14" s="570">
        <f>'06 '!C12</f>
        <v>368</v>
      </c>
      <c r="D14" s="570">
        <f>'06 '!D12</f>
        <v>190</v>
      </c>
      <c r="E14" s="570">
        <f>'06 '!E12</f>
        <v>178</v>
      </c>
      <c r="F14" s="570">
        <f>'06 '!F12</f>
        <v>7</v>
      </c>
      <c r="G14" s="570">
        <f>'06 '!G12</f>
        <v>3</v>
      </c>
      <c r="H14" s="570">
        <f>'06 '!H12</f>
        <v>361</v>
      </c>
      <c r="I14" s="570">
        <f>'06 '!I12</f>
        <v>280</v>
      </c>
      <c r="J14" s="570">
        <f>'06 '!J12</f>
        <v>123</v>
      </c>
      <c r="K14" s="570">
        <f>'06 '!K12</f>
        <v>0</v>
      </c>
      <c r="L14" s="570">
        <f>'06 '!L12</f>
        <v>137</v>
      </c>
      <c r="M14" s="570">
        <f>'06 '!M12</f>
        <v>10</v>
      </c>
      <c r="N14" s="570">
        <f>'06 '!N12</f>
        <v>1</v>
      </c>
      <c r="O14" s="570">
        <f>'06 '!O12</f>
        <v>0</v>
      </c>
      <c r="P14" s="570">
        <f>'06 '!P12</f>
        <v>9</v>
      </c>
      <c r="Q14" s="570">
        <f>'06 '!Q12</f>
        <v>81</v>
      </c>
      <c r="R14" s="570">
        <f>'06 '!R12</f>
        <v>238</v>
      </c>
      <c r="S14" s="571">
        <f t="shared" si="1"/>
        <v>43.92857142857143</v>
      </c>
      <c r="T14" s="565"/>
      <c r="U14" s="556">
        <f aca="true" t="shared" si="2" ref="U14:U24">+I14/H14</f>
        <v>0.775623268698061</v>
      </c>
      <c r="V14" s="557">
        <f aca="true" t="shared" si="3" ref="V14:V24">+R14-Q14</f>
        <v>157</v>
      </c>
    </row>
    <row r="15" spans="1:22" ht="13.5" customHeight="1">
      <c r="A15" s="572" t="s">
        <v>1</v>
      </c>
      <c r="B15" s="491" t="s">
        <v>17</v>
      </c>
      <c r="C15" s="567">
        <f aca="true" t="shared" si="4" ref="C15:R15">SUM(C16:C24)</f>
        <v>13610</v>
      </c>
      <c r="D15" s="567">
        <f t="shared" si="4"/>
        <v>6144</v>
      </c>
      <c r="E15" s="567">
        <f t="shared" si="4"/>
        <v>7466</v>
      </c>
      <c r="F15" s="567">
        <f t="shared" si="4"/>
        <v>99</v>
      </c>
      <c r="G15" s="567">
        <f t="shared" si="4"/>
        <v>0</v>
      </c>
      <c r="H15" s="567">
        <f t="shared" si="4"/>
        <v>13511</v>
      </c>
      <c r="I15" s="567">
        <f t="shared" si="4"/>
        <v>11183</v>
      </c>
      <c r="J15" s="567">
        <f t="shared" si="4"/>
        <v>5780</v>
      </c>
      <c r="K15" s="567">
        <f t="shared" si="4"/>
        <v>148</v>
      </c>
      <c r="L15" s="567">
        <f t="shared" si="4"/>
        <v>5020</v>
      </c>
      <c r="M15" s="567">
        <f t="shared" si="4"/>
        <v>152</v>
      </c>
      <c r="N15" s="567">
        <f t="shared" si="4"/>
        <v>2</v>
      </c>
      <c r="O15" s="567">
        <f t="shared" si="4"/>
        <v>0</v>
      </c>
      <c r="P15" s="567">
        <f t="shared" si="4"/>
        <v>81</v>
      </c>
      <c r="Q15" s="567">
        <f t="shared" si="4"/>
        <v>2328</v>
      </c>
      <c r="R15" s="567">
        <f t="shared" si="4"/>
        <v>7583</v>
      </c>
      <c r="S15" s="568">
        <f t="shared" si="1"/>
        <v>53.00903156576947</v>
      </c>
      <c r="T15" s="565"/>
      <c r="U15" s="556">
        <f t="shared" si="2"/>
        <v>0.8276959514469692</v>
      </c>
      <c r="V15" s="557">
        <f t="shared" si="3"/>
        <v>5255</v>
      </c>
    </row>
    <row r="16" spans="1:22" ht="13.5" customHeight="1">
      <c r="A16" s="573" t="s">
        <v>43</v>
      </c>
      <c r="B16" s="416" t="s">
        <v>443</v>
      </c>
      <c r="C16" s="570">
        <f>'06 '!C23</f>
        <v>1652</v>
      </c>
      <c r="D16" s="570">
        <f>'06 '!D23</f>
        <v>798</v>
      </c>
      <c r="E16" s="570">
        <f>'06 '!E23</f>
        <v>854</v>
      </c>
      <c r="F16" s="570">
        <f>'06 '!F23</f>
        <v>9</v>
      </c>
      <c r="G16" s="570">
        <f>'06 '!G23</f>
        <v>0</v>
      </c>
      <c r="H16" s="570">
        <f>'06 '!H23</f>
        <v>1643</v>
      </c>
      <c r="I16" s="570">
        <f>'06 '!I23</f>
        <v>1317</v>
      </c>
      <c r="J16" s="570">
        <f>'06 '!J23</f>
        <v>608</v>
      </c>
      <c r="K16" s="570">
        <f>'06 '!K23</f>
        <v>5</v>
      </c>
      <c r="L16" s="570">
        <f>'06 '!L23</f>
        <v>641</v>
      </c>
      <c r="M16" s="570">
        <f>'06 '!M23</f>
        <v>20</v>
      </c>
      <c r="N16" s="570">
        <f>'06 '!N23</f>
        <v>0</v>
      </c>
      <c r="O16" s="570">
        <f>'06 '!O23</f>
        <v>0</v>
      </c>
      <c r="P16" s="570">
        <f>'06 '!P23</f>
        <v>43</v>
      </c>
      <c r="Q16" s="570">
        <f>'06 '!Q23</f>
        <v>326</v>
      </c>
      <c r="R16" s="570">
        <f>'06 '!R23</f>
        <v>1030</v>
      </c>
      <c r="S16" s="571">
        <f t="shared" si="1"/>
        <v>46.54517843583903</v>
      </c>
      <c r="T16" s="565"/>
      <c r="U16" s="556">
        <f t="shared" si="2"/>
        <v>0.8015824710894704</v>
      </c>
      <c r="V16" s="557">
        <f t="shared" si="3"/>
        <v>704</v>
      </c>
    </row>
    <row r="17" spans="1:22" ht="13.5" customHeight="1">
      <c r="A17" s="573" t="s">
        <v>44</v>
      </c>
      <c r="B17" s="398" t="s">
        <v>442</v>
      </c>
      <c r="C17" s="570">
        <f>'06 '!C30</f>
        <v>1859</v>
      </c>
      <c r="D17" s="570">
        <f>'06 '!D30</f>
        <v>810</v>
      </c>
      <c r="E17" s="570">
        <f>'06 '!E30</f>
        <v>1049</v>
      </c>
      <c r="F17" s="570">
        <f>'06 '!F30</f>
        <v>18</v>
      </c>
      <c r="G17" s="570">
        <f>'06 '!G30</f>
        <v>0</v>
      </c>
      <c r="H17" s="570">
        <f>'06 '!H30</f>
        <v>1841</v>
      </c>
      <c r="I17" s="570">
        <f>'06 '!I30</f>
        <v>1421</v>
      </c>
      <c r="J17" s="570">
        <f>'06 '!J30</f>
        <v>842</v>
      </c>
      <c r="K17" s="570">
        <f>'06 '!K30</f>
        <v>17</v>
      </c>
      <c r="L17" s="570">
        <f>'06 '!L30</f>
        <v>542</v>
      </c>
      <c r="M17" s="570">
        <f>'06 '!M30</f>
        <v>2</v>
      </c>
      <c r="N17" s="570">
        <f>'06 '!N30</f>
        <v>1</v>
      </c>
      <c r="O17" s="570">
        <f>'06 '!O30</f>
        <v>0</v>
      </c>
      <c r="P17" s="570">
        <f>'06 '!P30</f>
        <v>17</v>
      </c>
      <c r="Q17" s="570">
        <f>'06 '!Q30</f>
        <v>420</v>
      </c>
      <c r="R17" s="570">
        <f>'06 '!R30</f>
        <v>982</v>
      </c>
      <c r="S17" s="571">
        <f t="shared" si="1"/>
        <v>60.45038705137228</v>
      </c>
      <c r="T17" s="565"/>
      <c r="U17" s="556">
        <f t="shared" si="2"/>
        <v>0.7718631178707225</v>
      </c>
      <c r="V17" s="557">
        <f t="shared" si="3"/>
        <v>562</v>
      </c>
    </row>
    <row r="18" spans="1:22" ht="13.5" customHeight="1">
      <c r="A18" s="573" t="s">
        <v>49</v>
      </c>
      <c r="B18" s="416" t="s">
        <v>441</v>
      </c>
      <c r="C18" s="570">
        <f>'06 '!C36</f>
        <v>1034</v>
      </c>
      <c r="D18" s="570">
        <f>'06 '!D36</f>
        <v>511</v>
      </c>
      <c r="E18" s="570">
        <f>'06 '!E36</f>
        <v>523</v>
      </c>
      <c r="F18" s="570">
        <f>'06 '!F36</f>
        <v>6</v>
      </c>
      <c r="G18" s="570">
        <f>'06 '!G36</f>
        <v>0</v>
      </c>
      <c r="H18" s="570">
        <f>'06 '!H36</f>
        <v>1028</v>
      </c>
      <c r="I18" s="570">
        <f>'06 '!I36</f>
        <v>792</v>
      </c>
      <c r="J18" s="570">
        <f>'06 '!J36</f>
        <v>395</v>
      </c>
      <c r="K18" s="570">
        <f>'06 '!K36</f>
        <v>2</v>
      </c>
      <c r="L18" s="570">
        <f>'06 '!L36</f>
        <v>386</v>
      </c>
      <c r="M18" s="570">
        <f>'06 '!M36</f>
        <v>5</v>
      </c>
      <c r="N18" s="570">
        <f>'06 '!N36</f>
        <v>0</v>
      </c>
      <c r="O18" s="570">
        <f>'06 '!O36</f>
        <v>0</v>
      </c>
      <c r="P18" s="570">
        <f>'06 '!P36</f>
        <v>4</v>
      </c>
      <c r="Q18" s="570">
        <f>'06 '!Q36</f>
        <v>236</v>
      </c>
      <c r="R18" s="570">
        <f>'06 '!R36</f>
        <v>631</v>
      </c>
      <c r="S18" s="571">
        <f t="shared" si="1"/>
        <v>50.12626262626263</v>
      </c>
      <c r="T18" s="565"/>
      <c r="U18" s="556">
        <f t="shared" si="2"/>
        <v>0.7704280155642024</v>
      </c>
      <c r="V18" s="557">
        <f t="shared" si="3"/>
        <v>395</v>
      </c>
    </row>
    <row r="19" spans="1:22" ht="13.5" customHeight="1">
      <c r="A19" s="573" t="s">
        <v>58</v>
      </c>
      <c r="B19" s="416" t="s">
        <v>440</v>
      </c>
      <c r="C19" s="570">
        <f>'06 '!C41</f>
        <v>916</v>
      </c>
      <c r="D19" s="570">
        <f>'06 '!D41</f>
        <v>324</v>
      </c>
      <c r="E19" s="570">
        <f>'06 '!E41</f>
        <v>592</v>
      </c>
      <c r="F19" s="570">
        <f>'06 '!F41</f>
        <v>5</v>
      </c>
      <c r="G19" s="570">
        <f>'06 '!G41</f>
        <v>0</v>
      </c>
      <c r="H19" s="570">
        <f>'06 '!H41</f>
        <v>911</v>
      </c>
      <c r="I19" s="570">
        <f>'06 '!I41</f>
        <v>749</v>
      </c>
      <c r="J19" s="570">
        <f>'06 '!J41</f>
        <v>441</v>
      </c>
      <c r="K19" s="570">
        <f>'06 '!K41</f>
        <v>20</v>
      </c>
      <c r="L19" s="570">
        <f>'06 '!L41</f>
        <v>288</v>
      </c>
      <c r="M19" s="570">
        <f>'06 '!M41</f>
        <v>0</v>
      </c>
      <c r="N19" s="570">
        <f>'06 '!N41</f>
        <v>0</v>
      </c>
      <c r="O19" s="570">
        <f>'06 '!O41</f>
        <v>0</v>
      </c>
      <c r="P19" s="570">
        <f>'06 '!P41</f>
        <v>0</v>
      </c>
      <c r="Q19" s="570">
        <f>'06 '!Q41</f>
        <v>162</v>
      </c>
      <c r="R19" s="570">
        <f>'06 '!R41</f>
        <v>450</v>
      </c>
      <c r="S19" s="571">
        <f t="shared" si="1"/>
        <v>61.548731642189594</v>
      </c>
      <c r="T19" s="565"/>
      <c r="U19" s="556">
        <f t="shared" si="2"/>
        <v>0.8221734357848518</v>
      </c>
      <c r="V19" s="557">
        <f t="shared" si="3"/>
        <v>288</v>
      </c>
    </row>
    <row r="20" spans="1:22" ht="13.5" customHeight="1">
      <c r="A20" s="573" t="s">
        <v>59</v>
      </c>
      <c r="B20" s="416" t="s">
        <v>439</v>
      </c>
      <c r="C20" s="570">
        <f>'06 '!C45</f>
        <v>1006</v>
      </c>
      <c r="D20" s="570">
        <f>'06 '!D45</f>
        <v>362</v>
      </c>
      <c r="E20" s="570">
        <f>'06 '!E45</f>
        <v>644</v>
      </c>
      <c r="F20" s="570">
        <f>'06 '!F45</f>
        <v>3</v>
      </c>
      <c r="G20" s="570">
        <f>'06 '!G45</f>
        <v>0</v>
      </c>
      <c r="H20" s="570">
        <f>'06 '!H45</f>
        <v>1003</v>
      </c>
      <c r="I20" s="570">
        <f>'06 '!I45</f>
        <v>844</v>
      </c>
      <c r="J20" s="570">
        <f>'06 '!J45</f>
        <v>483</v>
      </c>
      <c r="K20" s="570">
        <f>'06 '!K45</f>
        <v>26</v>
      </c>
      <c r="L20" s="570">
        <f>'06 '!L45</f>
        <v>329</v>
      </c>
      <c r="M20" s="570">
        <f>'06 '!M45</f>
        <v>6</v>
      </c>
      <c r="N20" s="570">
        <f>'06 '!N45</f>
        <v>0</v>
      </c>
      <c r="O20" s="570">
        <f>'06 '!O45</f>
        <v>0</v>
      </c>
      <c r="P20" s="570">
        <f>'06 '!P45</f>
        <v>0</v>
      </c>
      <c r="Q20" s="570">
        <f>'06 '!Q45</f>
        <v>159</v>
      </c>
      <c r="R20" s="570">
        <f>'06 '!R45</f>
        <v>494</v>
      </c>
      <c r="S20" s="571">
        <f t="shared" si="1"/>
        <v>60.308056872037916</v>
      </c>
      <c r="T20" s="565"/>
      <c r="U20" s="556">
        <f t="shared" si="2"/>
        <v>0.8414755732801595</v>
      </c>
      <c r="V20" s="557">
        <f t="shared" si="3"/>
        <v>335</v>
      </c>
    </row>
    <row r="21" spans="1:22" ht="13.5" customHeight="1">
      <c r="A21" s="573" t="s">
        <v>60</v>
      </c>
      <c r="B21" s="416" t="s">
        <v>438</v>
      </c>
      <c r="C21" s="570">
        <f>'06 '!C50</f>
        <v>1847</v>
      </c>
      <c r="D21" s="570">
        <f>'06 '!D50</f>
        <v>840</v>
      </c>
      <c r="E21" s="570">
        <f>'06 '!E50</f>
        <v>1007</v>
      </c>
      <c r="F21" s="570">
        <f>'06 '!F50</f>
        <v>26</v>
      </c>
      <c r="G21" s="570">
        <f>'06 '!G50</f>
        <v>0</v>
      </c>
      <c r="H21" s="570">
        <f>'06 '!H50</f>
        <v>1821</v>
      </c>
      <c r="I21" s="570">
        <f>'06 '!I50</f>
        <v>1369</v>
      </c>
      <c r="J21" s="570">
        <f>'06 '!J50</f>
        <v>709</v>
      </c>
      <c r="K21" s="570">
        <f>'06 '!K50</f>
        <v>21</v>
      </c>
      <c r="L21" s="570">
        <f>'06 '!L50</f>
        <v>639</v>
      </c>
      <c r="M21" s="570">
        <f>'06 '!M50</f>
        <v>0</v>
      </c>
      <c r="N21" s="570">
        <f>'06 '!N50</f>
        <v>0</v>
      </c>
      <c r="O21" s="570">
        <f>'06 '!O50</f>
        <v>0</v>
      </c>
      <c r="P21" s="570">
        <f>'06 '!P50</f>
        <v>0</v>
      </c>
      <c r="Q21" s="570">
        <f>'06 '!Q50</f>
        <v>452</v>
      </c>
      <c r="R21" s="570">
        <f>'06 '!R50</f>
        <v>1091</v>
      </c>
      <c r="S21" s="571">
        <f t="shared" si="1"/>
        <v>53.3235938641344</v>
      </c>
      <c r="T21" s="565"/>
      <c r="U21" s="556">
        <f t="shared" si="2"/>
        <v>0.7517847336628226</v>
      </c>
      <c r="V21" s="557">
        <f t="shared" si="3"/>
        <v>639</v>
      </c>
    </row>
    <row r="22" spans="1:22" ht="13.5" customHeight="1">
      <c r="A22" s="573" t="s">
        <v>61</v>
      </c>
      <c r="B22" s="416" t="s">
        <v>437</v>
      </c>
      <c r="C22" s="570">
        <f>'06 '!C57</f>
        <v>2030</v>
      </c>
      <c r="D22" s="570">
        <f>'06 '!D57</f>
        <v>796</v>
      </c>
      <c r="E22" s="570">
        <f>'06 '!E57</f>
        <v>1234</v>
      </c>
      <c r="F22" s="570">
        <f>'06 '!F57</f>
        <v>21</v>
      </c>
      <c r="G22" s="570">
        <f>'06 '!G57</f>
        <v>0</v>
      </c>
      <c r="H22" s="570">
        <f>'06 '!H57</f>
        <v>2009</v>
      </c>
      <c r="I22" s="570">
        <f>'06 '!I57</f>
        <v>1776</v>
      </c>
      <c r="J22" s="570">
        <f>'06 '!J57</f>
        <v>875</v>
      </c>
      <c r="K22" s="570">
        <f>'06 '!K57</f>
        <v>9</v>
      </c>
      <c r="L22" s="570">
        <f>'06 '!L57</f>
        <v>762</v>
      </c>
      <c r="M22" s="570">
        <f>'06 '!M57</f>
        <v>117</v>
      </c>
      <c r="N22" s="570">
        <f>'06 '!N57</f>
        <v>0</v>
      </c>
      <c r="O22" s="570">
        <f>'06 '!O57</f>
        <v>0</v>
      </c>
      <c r="P22" s="570">
        <f>'06 '!P57</f>
        <v>13</v>
      </c>
      <c r="Q22" s="570">
        <f>'06 '!Q57</f>
        <v>233</v>
      </c>
      <c r="R22" s="570">
        <f>'06 '!R57</f>
        <v>1125</v>
      </c>
      <c r="S22" s="571">
        <f t="shared" si="1"/>
        <v>49.77477477477478</v>
      </c>
      <c r="T22" s="565"/>
      <c r="U22" s="556">
        <f t="shared" si="2"/>
        <v>0.8840219014435042</v>
      </c>
      <c r="V22" s="557">
        <f t="shared" si="3"/>
        <v>892</v>
      </c>
    </row>
    <row r="23" spans="1:22" ht="13.5" customHeight="1">
      <c r="A23" s="573" t="s">
        <v>62</v>
      </c>
      <c r="B23" s="416" t="s">
        <v>436</v>
      </c>
      <c r="C23" s="570">
        <f>'06 '!C63</f>
        <v>2051</v>
      </c>
      <c r="D23" s="570">
        <f>'06 '!D63</f>
        <v>1256</v>
      </c>
      <c r="E23" s="570">
        <f>'06 '!E63</f>
        <v>795</v>
      </c>
      <c r="F23" s="570">
        <f>'06 '!F63</f>
        <v>4</v>
      </c>
      <c r="G23" s="570">
        <f>'06 '!G63</f>
        <v>0</v>
      </c>
      <c r="H23" s="570">
        <f>'06 '!H63</f>
        <v>2047</v>
      </c>
      <c r="I23" s="570">
        <f>'06 '!I63</f>
        <v>1841</v>
      </c>
      <c r="J23" s="570">
        <f>'06 '!J63</f>
        <v>753</v>
      </c>
      <c r="K23" s="570">
        <f>'06 '!K63</f>
        <v>47</v>
      </c>
      <c r="L23" s="570">
        <f>'06 '!L63</f>
        <v>1040</v>
      </c>
      <c r="M23" s="570">
        <f>'06 '!M63</f>
        <v>0</v>
      </c>
      <c r="N23" s="570">
        <f>'06 '!N63</f>
        <v>1</v>
      </c>
      <c r="O23" s="570">
        <f>'06 '!O63</f>
        <v>0</v>
      </c>
      <c r="P23" s="570">
        <f>'06 '!P63</f>
        <v>0</v>
      </c>
      <c r="Q23" s="570">
        <f>'06 '!Q63</f>
        <v>206</v>
      </c>
      <c r="R23" s="570">
        <f>'06 '!R63</f>
        <v>1247</v>
      </c>
      <c r="S23" s="571">
        <f t="shared" si="1"/>
        <v>43.454644215100494</v>
      </c>
      <c r="T23" s="565"/>
      <c r="U23" s="556">
        <f t="shared" si="2"/>
        <v>0.8993649242794333</v>
      </c>
      <c r="V23" s="557">
        <f t="shared" si="3"/>
        <v>1041</v>
      </c>
    </row>
    <row r="24" spans="1:22" ht="13.5" customHeight="1">
      <c r="A24" s="573" t="s">
        <v>63</v>
      </c>
      <c r="B24" s="416" t="s">
        <v>435</v>
      </c>
      <c r="C24" s="570">
        <f>'06 '!C69</f>
        <v>1215</v>
      </c>
      <c r="D24" s="570">
        <f>'06 '!D69</f>
        <v>447</v>
      </c>
      <c r="E24" s="570">
        <f>'06 '!E69</f>
        <v>768</v>
      </c>
      <c r="F24" s="570">
        <f>'06 '!F69</f>
        <v>7</v>
      </c>
      <c r="G24" s="570">
        <f>'06 '!G69</f>
        <v>0</v>
      </c>
      <c r="H24" s="570">
        <f>'06 '!H69</f>
        <v>1208</v>
      </c>
      <c r="I24" s="570">
        <f>'06 '!I69</f>
        <v>1074</v>
      </c>
      <c r="J24" s="570">
        <f>'06 '!J69</f>
        <v>674</v>
      </c>
      <c r="K24" s="570">
        <f>'06 '!K69</f>
        <v>1</v>
      </c>
      <c r="L24" s="570">
        <f>'06 '!L69</f>
        <v>393</v>
      </c>
      <c r="M24" s="570">
        <f>'06 '!M69</f>
        <v>2</v>
      </c>
      <c r="N24" s="570">
        <f>'06 '!N69</f>
        <v>0</v>
      </c>
      <c r="O24" s="570">
        <f>'06 '!O69</f>
        <v>0</v>
      </c>
      <c r="P24" s="570">
        <f>'06 '!P69</f>
        <v>4</v>
      </c>
      <c r="Q24" s="570">
        <f>'06 '!Q69</f>
        <v>134</v>
      </c>
      <c r="R24" s="570">
        <f>'06 '!R69</f>
        <v>533</v>
      </c>
      <c r="S24" s="571">
        <f t="shared" si="1"/>
        <v>62.849162011173185</v>
      </c>
      <c r="T24" s="565"/>
      <c r="U24" s="556">
        <f t="shared" si="2"/>
        <v>0.8890728476821192</v>
      </c>
      <c r="V24" s="557">
        <f t="shared" si="3"/>
        <v>399</v>
      </c>
    </row>
    <row r="25" spans="1:19" ht="16.5">
      <c r="A25" s="430"/>
      <c r="B25" s="430"/>
      <c r="C25" s="430"/>
      <c r="D25" s="430"/>
      <c r="E25" s="430"/>
      <c r="F25" s="429"/>
      <c r="G25" s="429"/>
      <c r="H25" s="429"/>
      <c r="I25" s="429"/>
      <c r="J25" s="429"/>
      <c r="K25" s="429"/>
      <c r="L25" s="429"/>
      <c r="M25" s="429"/>
      <c r="N25" s="482" t="str">
        <f>+'Thong tin'!B8</f>
        <v>Trà Vinh, ngày 31 tháng 5 năm 2017</v>
      </c>
      <c r="O25" s="482"/>
      <c r="P25" s="482"/>
      <c r="Q25" s="482"/>
      <c r="R25" s="482"/>
      <c r="S25" s="482"/>
    </row>
    <row r="26" spans="1:19" ht="16.5">
      <c r="A26" s="428"/>
      <c r="B26" s="908"/>
      <c r="C26" s="908"/>
      <c r="D26" s="908"/>
      <c r="E26" s="908"/>
      <c r="F26" s="441"/>
      <c r="G26" s="441"/>
      <c r="H26" s="441"/>
      <c r="I26" s="441"/>
      <c r="J26" s="441"/>
      <c r="K26" s="441"/>
      <c r="L26" s="441"/>
      <c r="M26" s="441"/>
      <c r="N26" s="909" t="str">
        <f>+'Thong tin'!B7</f>
        <v>PHÓ CỤC TRƯỞNG</v>
      </c>
      <c r="O26" s="909"/>
      <c r="P26" s="909"/>
      <c r="Q26" s="909"/>
      <c r="R26" s="909"/>
      <c r="S26" s="909"/>
    </row>
    <row r="27" spans="1:19" ht="16.5">
      <c r="A27" s="395"/>
      <c r="B27" s="908" t="s">
        <v>4</v>
      </c>
      <c r="C27" s="908"/>
      <c r="D27" s="908"/>
      <c r="E27" s="908"/>
      <c r="F27" s="396"/>
      <c r="G27" s="396"/>
      <c r="H27" s="396"/>
      <c r="I27" s="396"/>
      <c r="J27" s="396"/>
      <c r="K27" s="396"/>
      <c r="L27" s="396"/>
      <c r="M27" s="396"/>
      <c r="N27" s="902"/>
      <c r="O27" s="902"/>
      <c r="P27" s="902"/>
      <c r="Q27" s="902"/>
      <c r="R27" s="902"/>
      <c r="S27" s="902"/>
    </row>
    <row r="28" spans="1:19" ht="15.75">
      <c r="A28" s="395"/>
      <c r="B28" s="395"/>
      <c r="C28" s="395"/>
      <c r="D28" s="396"/>
      <c r="E28" s="396"/>
      <c r="F28" s="396"/>
      <c r="G28" s="396"/>
      <c r="H28" s="396"/>
      <c r="I28" s="396"/>
      <c r="J28" s="396"/>
      <c r="K28" s="396"/>
      <c r="L28" s="396"/>
      <c r="M28" s="396"/>
      <c r="N28" s="396"/>
      <c r="O28" s="396"/>
      <c r="P28" s="396"/>
      <c r="Q28" s="396"/>
      <c r="R28" s="395"/>
      <c r="S28" s="395"/>
    </row>
    <row r="29" spans="1:19" ht="15.75">
      <c r="A29" s="395"/>
      <c r="B29" s="395"/>
      <c r="C29" s="395"/>
      <c r="D29" s="396"/>
      <c r="E29" s="396"/>
      <c r="F29" s="396"/>
      <c r="G29" s="396"/>
      <c r="H29" s="396"/>
      <c r="I29" s="396"/>
      <c r="J29" s="396"/>
      <c r="K29" s="396"/>
      <c r="L29" s="396"/>
      <c r="M29" s="396"/>
      <c r="N29" s="396"/>
      <c r="O29" s="396"/>
      <c r="P29" s="396"/>
      <c r="Q29" s="396"/>
      <c r="R29" s="395"/>
      <c r="S29" s="395"/>
    </row>
    <row r="30" spans="1:19" ht="15.75">
      <c r="A30" s="427"/>
      <c r="B30" s="395"/>
      <c r="C30" s="395"/>
      <c r="D30" s="396"/>
      <c r="E30" s="396"/>
      <c r="F30" s="396"/>
      <c r="G30" s="396"/>
      <c r="H30" s="396"/>
      <c r="I30" s="396"/>
      <c r="J30" s="396"/>
      <c r="K30" s="396"/>
      <c r="L30" s="396"/>
      <c r="M30" s="396"/>
      <c r="N30" s="396"/>
      <c r="O30" s="396"/>
      <c r="P30" s="396"/>
      <c r="Q30" s="396"/>
      <c r="R30" s="395"/>
      <c r="S30" s="395"/>
    </row>
    <row r="31" spans="1:19" ht="15.75">
      <c r="A31" s="395"/>
      <c r="B31" s="901"/>
      <c r="C31" s="901"/>
      <c r="D31" s="901"/>
      <c r="E31" s="901"/>
      <c r="F31" s="901"/>
      <c r="G31" s="901"/>
      <c r="H31" s="901"/>
      <c r="I31" s="901"/>
      <c r="J31" s="901"/>
      <c r="K31" s="901"/>
      <c r="L31" s="901"/>
      <c r="M31" s="901"/>
      <c r="N31" s="901"/>
      <c r="O31" s="901"/>
      <c r="P31" s="396"/>
      <c r="Q31" s="396"/>
      <c r="R31" s="395"/>
      <c r="S31" s="395"/>
    </row>
    <row r="32" spans="1:19" ht="15.75">
      <c r="A32" s="395"/>
      <c r="B32" s="426"/>
      <c r="C32" s="426"/>
      <c r="D32" s="426"/>
      <c r="E32" s="426"/>
      <c r="F32" s="426"/>
      <c r="G32" s="426"/>
      <c r="H32" s="426"/>
      <c r="I32" s="426"/>
      <c r="J32" s="426"/>
      <c r="K32" s="426"/>
      <c r="L32" s="426"/>
      <c r="M32" s="426"/>
      <c r="N32" s="426"/>
      <c r="O32" s="426"/>
      <c r="P32" s="396"/>
      <c r="Q32" s="396"/>
      <c r="R32" s="395"/>
      <c r="S32" s="395"/>
    </row>
    <row r="33" spans="1:19" ht="15.75">
      <c r="A33" s="395"/>
      <c r="B33" s="922"/>
      <c r="C33" s="922"/>
      <c r="D33" s="922"/>
      <c r="E33" s="922"/>
      <c r="F33" s="426"/>
      <c r="G33" s="426"/>
      <c r="H33" s="426"/>
      <c r="I33" s="426"/>
      <c r="J33" s="426"/>
      <c r="K33" s="426"/>
      <c r="L33" s="426"/>
      <c r="M33" s="426"/>
      <c r="N33" s="426"/>
      <c r="O33" s="921"/>
      <c r="P33" s="921"/>
      <c r="Q33" s="921"/>
      <c r="R33" s="921"/>
      <c r="S33" s="395"/>
    </row>
    <row r="34" spans="1:19" ht="15.75">
      <c r="A34" s="425"/>
      <c r="B34" s="919" t="str">
        <f>+'Thong tin'!B5</f>
        <v>Nhan Quốc Hải</v>
      </c>
      <c r="C34" s="919"/>
      <c r="D34" s="919"/>
      <c r="E34" s="919"/>
      <c r="F34" s="425"/>
      <c r="G34" s="425"/>
      <c r="H34" s="425"/>
      <c r="I34" s="425"/>
      <c r="J34" s="425"/>
      <c r="K34" s="425"/>
      <c r="L34" s="425"/>
      <c r="M34" s="425"/>
      <c r="N34" s="425"/>
      <c r="O34" s="920" t="str">
        <f>+'Thong tin'!B6</f>
        <v>Trần Việt Hồng</v>
      </c>
      <c r="P34" s="920"/>
      <c r="Q34" s="920"/>
      <c r="R34" s="920"/>
      <c r="S34" s="395"/>
    </row>
  </sheetData>
  <sheetProtection/>
  <mergeCells count="46">
    <mergeCell ref="E2:O2"/>
    <mergeCell ref="P2:S2"/>
    <mergeCell ref="A3:D3"/>
    <mergeCell ref="E3:O3"/>
    <mergeCell ref="P3:S3"/>
    <mergeCell ref="A4:D4"/>
    <mergeCell ref="E4:O4"/>
    <mergeCell ref="P4:S4"/>
    <mergeCell ref="P5:S5"/>
    <mergeCell ref="P6:S6"/>
    <mergeCell ref="A7:B11"/>
    <mergeCell ref="C7:E7"/>
    <mergeCell ref="F7:F11"/>
    <mergeCell ref="G7:G11"/>
    <mergeCell ref="H7:Q7"/>
    <mergeCell ref="R7:R11"/>
    <mergeCell ref="S7:S11"/>
    <mergeCell ref="C8:C11"/>
    <mergeCell ref="I9:I11"/>
    <mergeCell ref="J9:P9"/>
    <mergeCell ref="D10:D11"/>
    <mergeCell ref="E10:E11"/>
    <mergeCell ref="J10:J11"/>
    <mergeCell ref="K10:K11"/>
    <mergeCell ref="O10:O11"/>
    <mergeCell ref="P10:P11"/>
    <mergeCell ref="B27:E27"/>
    <mergeCell ref="A12:B12"/>
    <mergeCell ref="D8:E9"/>
    <mergeCell ref="H8:H11"/>
    <mergeCell ref="I8:P8"/>
    <mergeCell ref="B34:E34"/>
    <mergeCell ref="O34:R34"/>
    <mergeCell ref="O33:R33"/>
    <mergeCell ref="B33:E33"/>
    <mergeCell ref="Q8:Q11"/>
    <mergeCell ref="U7:U11"/>
    <mergeCell ref="V7:V11"/>
    <mergeCell ref="B31:O31"/>
    <mergeCell ref="N27:S27"/>
    <mergeCell ref="L10:L11"/>
    <mergeCell ref="M10:M11"/>
    <mergeCell ref="N10:N11"/>
    <mergeCell ref="A13:B13"/>
    <mergeCell ref="B26:E26"/>
    <mergeCell ref="N26:S26"/>
  </mergeCells>
  <printOptions/>
  <pageMargins left="0.25" right="0.25" top="0.75" bottom="0.75" header="0.25" footer="0.25"/>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W33"/>
  <sheetViews>
    <sheetView view="pageBreakPreview" zoomScaleNormal="80" zoomScaleSheetLayoutView="100" zoomScalePageLayoutView="0" workbookViewId="0" topLeftCell="A6">
      <selection activeCell="T13" sqref="T13"/>
    </sheetView>
  </sheetViews>
  <sheetFormatPr defaultColWidth="9.00390625" defaultRowHeight="15.75"/>
  <cols>
    <col min="1" max="1" width="3.125" style="0" customWidth="1"/>
    <col min="2" max="2" width="10.00390625" style="0" customWidth="1"/>
    <col min="3" max="3" width="6.875" style="0" customWidth="1"/>
    <col min="4" max="4" width="6.50390625" style="0" customWidth="1"/>
    <col min="5" max="5" width="6.00390625" style="0" customWidth="1"/>
    <col min="6" max="7" width="5.50390625" style="0" customWidth="1"/>
    <col min="8" max="8" width="7.25390625" style="0" customWidth="1"/>
    <col min="9" max="9" width="6.625" style="0" customWidth="1"/>
    <col min="10" max="10" width="5.875" style="0" customWidth="1"/>
    <col min="11" max="11" width="5.625" style="0" customWidth="1"/>
    <col min="12" max="12" width="3.625" style="0" customWidth="1"/>
    <col min="13" max="13" width="6.25390625" style="0" customWidth="1"/>
    <col min="14" max="14" width="6.125" style="0" customWidth="1"/>
    <col min="15" max="15" width="4.50390625" style="0" customWidth="1"/>
    <col min="16" max="16" width="3.50390625" style="0" customWidth="1"/>
    <col min="17" max="17" width="5.50390625" style="0" customWidth="1"/>
    <col min="18" max="18" width="6.375" style="0" customWidth="1"/>
    <col min="19" max="19" width="6.50390625" style="0" customWidth="1"/>
    <col min="20" max="20" width="4.375" style="0" customWidth="1"/>
    <col min="21" max="21" width="3.75390625" style="0" hidden="1" customWidth="1"/>
    <col min="22" max="22" width="4.00390625" style="0" customWidth="1"/>
    <col min="23" max="23" width="6.00390625" style="0" customWidth="1"/>
  </cols>
  <sheetData>
    <row r="1" spans="1:21" ht="16.5">
      <c r="A1" s="396" t="s">
        <v>542</v>
      </c>
      <c r="B1" s="396"/>
      <c r="C1" s="396"/>
      <c r="D1" s="395"/>
      <c r="E1" s="942" t="s">
        <v>541</v>
      </c>
      <c r="F1" s="942"/>
      <c r="G1" s="942"/>
      <c r="H1" s="942"/>
      <c r="I1" s="942"/>
      <c r="J1" s="942"/>
      <c r="K1" s="942"/>
      <c r="L1" s="942"/>
      <c r="M1" s="942"/>
      <c r="N1" s="942"/>
      <c r="O1" s="942"/>
      <c r="P1" s="942"/>
      <c r="Q1" s="975" t="s">
        <v>427</v>
      </c>
      <c r="R1" s="975"/>
      <c r="S1" s="975"/>
      <c r="T1" s="975"/>
      <c r="U1" s="442"/>
    </row>
    <row r="2" spans="1:21" ht="16.5">
      <c r="A2" s="944" t="s">
        <v>243</v>
      </c>
      <c r="B2" s="944"/>
      <c r="C2" s="944"/>
      <c r="D2" s="944"/>
      <c r="E2" s="945" t="s">
        <v>34</v>
      </c>
      <c r="F2" s="945"/>
      <c r="G2" s="945"/>
      <c r="H2" s="945"/>
      <c r="I2" s="945"/>
      <c r="J2" s="945"/>
      <c r="K2" s="945"/>
      <c r="L2" s="945"/>
      <c r="M2" s="945"/>
      <c r="N2" s="945"/>
      <c r="O2" s="945"/>
      <c r="P2" s="945"/>
      <c r="Q2" s="968" t="s">
        <v>540</v>
      </c>
      <c r="R2" s="968"/>
      <c r="S2" s="968"/>
      <c r="T2" s="968"/>
      <c r="U2" s="443"/>
    </row>
    <row r="3" spans="1:21" ht="16.5">
      <c r="A3" s="944" t="s">
        <v>244</v>
      </c>
      <c r="B3" s="944"/>
      <c r="C3" s="944"/>
      <c r="D3" s="944"/>
      <c r="E3" s="946" t="str">
        <f>+'Thong tin'!B3</f>
        <v>08 tháng / năm 2017</v>
      </c>
      <c r="F3" s="946"/>
      <c r="G3" s="946"/>
      <c r="H3" s="946"/>
      <c r="I3" s="946"/>
      <c r="J3" s="946"/>
      <c r="K3" s="946"/>
      <c r="L3" s="946"/>
      <c r="M3" s="946"/>
      <c r="N3" s="946"/>
      <c r="O3" s="946"/>
      <c r="P3" s="946"/>
      <c r="Q3" s="975" t="s">
        <v>445</v>
      </c>
      <c r="R3" s="975"/>
      <c r="S3" s="975"/>
      <c r="T3" s="975"/>
      <c r="U3" s="442"/>
    </row>
    <row r="4" spans="1:21" ht="15.75">
      <c r="A4" s="396" t="s">
        <v>537</v>
      </c>
      <c r="B4" s="396"/>
      <c r="C4" s="396"/>
      <c r="D4" s="396"/>
      <c r="E4" s="396"/>
      <c r="F4" s="396"/>
      <c r="G4" s="396"/>
      <c r="H4" s="396"/>
      <c r="I4" s="396"/>
      <c r="J4" s="396"/>
      <c r="K4" s="396"/>
      <c r="L4" s="396"/>
      <c r="M4" s="396"/>
      <c r="N4" s="396"/>
      <c r="O4" s="432"/>
      <c r="P4" s="432"/>
      <c r="Q4" s="968" t="s">
        <v>536</v>
      </c>
      <c r="R4" s="968"/>
      <c r="S4" s="968"/>
      <c r="T4" s="968"/>
      <c r="U4" s="443"/>
    </row>
    <row r="5" spans="1:21" ht="15.75">
      <c r="A5" s="395"/>
      <c r="B5" s="431"/>
      <c r="C5" s="431"/>
      <c r="D5" s="395"/>
      <c r="E5" s="395"/>
      <c r="F5" s="395"/>
      <c r="G5" s="395"/>
      <c r="H5" s="395"/>
      <c r="I5" s="395"/>
      <c r="J5" s="395"/>
      <c r="K5" s="395"/>
      <c r="L5" s="395"/>
      <c r="M5" s="395"/>
      <c r="N5" s="395"/>
      <c r="O5" s="395"/>
      <c r="P5" s="395"/>
      <c r="Q5" s="965" t="s">
        <v>428</v>
      </c>
      <c r="R5" s="965"/>
      <c r="S5" s="965"/>
      <c r="T5" s="965"/>
      <c r="U5" s="437"/>
    </row>
    <row r="6" spans="1:23" ht="15.75">
      <c r="A6" s="950" t="s">
        <v>57</v>
      </c>
      <c r="B6" s="950"/>
      <c r="C6" s="976" t="s">
        <v>124</v>
      </c>
      <c r="D6" s="978"/>
      <c r="E6" s="979"/>
      <c r="F6" s="951" t="s">
        <v>101</v>
      </c>
      <c r="G6" s="954" t="s">
        <v>125</v>
      </c>
      <c r="H6" s="961" t="s">
        <v>102</v>
      </c>
      <c r="I6" s="962"/>
      <c r="J6" s="962"/>
      <c r="K6" s="962"/>
      <c r="L6" s="962"/>
      <c r="M6" s="962"/>
      <c r="N6" s="962"/>
      <c r="O6" s="962"/>
      <c r="P6" s="962"/>
      <c r="Q6" s="962"/>
      <c r="R6" s="963"/>
      <c r="S6" s="969" t="s">
        <v>248</v>
      </c>
      <c r="T6" s="960" t="s">
        <v>539</v>
      </c>
      <c r="U6" s="966"/>
      <c r="V6" s="947" t="s">
        <v>553</v>
      </c>
      <c r="W6" s="947" t="s">
        <v>545</v>
      </c>
    </row>
    <row r="7" spans="1:23" ht="15.75">
      <c r="A7" s="950"/>
      <c r="B7" s="950"/>
      <c r="C7" s="969" t="s">
        <v>42</v>
      </c>
      <c r="D7" s="957" t="s">
        <v>7</v>
      </c>
      <c r="E7" s="971"/>
      <c r="F7" s="952"/>
      <c r="G7" s="955"/>
      <c r="H7" s="954" t="s">
        <v>31</v>
      </c>
      <c r="I7" s="957" t="s">
        <v>103</v>
      </c>
      <c r="J7" s="958"/>
      <c r="K7" s="958"/>
      <c r="L7" s="958"/>
      <c r="M7" s="958"/>
      <c r="N7" s="958"/>
      <c r="O7" s="958"/>
      <c r="P7" s="958"/>
      <c r="Q7" s="959"/>
      <c r="R7" s="971" t="s">
        <v>126</v>
      </c>
      <c r="S7" s="955"/>
      <c r="T7" s="960"/>
      <c r="U7" s="967"/>
      <c r="V7" s="948"/>
      <c r="W7" s="948"/>
    </row>
    <row r="8" spans="1:23" ht="15.75">
      <c r="A8" s="950"/>
      <c r="B8" s="950"/>
      <c r="C8" s="955"/>
      <c r="D8" s="953"/>
      <c r="E8" s="973"/>
      <c r="F8" s="952"/>
      <c r="G8" s="955"/>
      <c r="H8" s="955"/>
      <c r="I8" s="954" t="s">
        <v>31</v>
      </c>
      <c r="J8" s="976" t="s">
        <v>7</v>
      </c>
      <c r="K8" s="977"/>
      <c r="L8" s="977"/>
      <c r="M8" s="977"/>
      <c r="N8" s="977"/>
      <c r="O8" s="977"/>
      <c r="P8" s="977"/>
      <c r="Q8" s="974"/>
      <c r="R8" s="972"/>
      <c r="S8" s="955"/>
      <c r="T8" s="960"/>
      <c r="U8" s="967"/>
      <c r="V8" s="948"/>
      <c r="W8" s="948"/>
    </row>
    <row r="9" spans="1:23" ht="15.75">
      <c r="A9" s="950"/>
      <c r="B9" s="950"/>
      <c r="C9" s="955"/>
      <c r="D9" s="969" t="s">
        <v>127</v>
      </c>
      <c r="E9" s="969" t="s">
        <v>128</v>
      </c>
      <c r="F9" s="952"/>
      <c r="G9" s="955"/>
      <c r="H9" s="955"/>
      <c r="I9" s="955"/>
      <c r="J9" s="974" t="s">
        <v>129</v>
      </c>
      <c r="K9" s="960" t="s">
        <v>130</v>
      </c>
      <c r="L9" s="960" t="s">
        <v>122</v>
      </c>
      <c r="M9" s="980" t="s">
        <v>105</v>
      </c>
      <c r="N9" s="954" t="s">
        <v>131</v>
      </c>
      <c r="O9" s="954" t="s">
        <v>108</v>
      </c>
      <c r="P9" s="954" t="s">
        <v>249</v>
      </c>
      <c r="Q9" s="954" t="s">
        <v>111</v>
      </c>
      <c r="R9" s="972"/>
      <c r="S9" s="955"/>
      <c r="T9" s="960"/>
      <c r="U9" s="967"/>
      <c r="V9" s="948"/>
      <c r="W9" s="948"/>
    </row>
    <row r="10" spans="1:23" ht="15.75">
      <c r="A10" s="950"/>
      <c r="B10" s="950"/>
      <c r="C10" s="956"/>
      <c r="D10" s="956"/>
      <c r="E10" s="956"/>
      <c r="F10" s="953"/>
      <c r="G10" s="956"/>
      <c r="H10" s="956"/>
      <c r="I10" s="956"/>
      <c r="J10" s="974"/>
      <c r="K10" s="960"/>
      <c r="L10" s="960"/>
      <c r="M10" s="980"/>
      <c r="N10" s="956"/>
      <c r="O10" s="956" t="s">
        <v>108</v>
      </c>
      <c r="P10" s="956" t="s">
        <v>249</v>
      </c>
      <c r="Q10" s="956" t="s">
        <v>111</v>
      </c>
      <c r="R10" s="973"/>
      <c r="S10" s="956"/>
      <c r="T10" s="960"/>
      <c r="U10" s="967"/>
      <c r="V10" s="948"/>
      <c r="W10" s="948"/>
    </row>
    <row r="11" spans="1:23" ht="15.75">
      <c r="A11" s="970" t="s">
        <v>6</v>
      </c>
      <c r="B11" s="970"/>
      <c r="C11" s="452" t="s">
        <v>43</v>
      </c>
      <c r="D11" s="452" t="s">
        <v>44</v>
      </c>
      <c r="E11" s="452" t="s">
        <v>49</v>
      </c>
      <c r="F11" s="452" t="s">
        <v>58</v>
      </c>
      <c r="G11" s="452" t="s">
        <v>59</v>
      </c>
      <c r="H11" s="452" t="s">
        <v>60</v>
      </c>
      <c r="I11" s="452" t="s">
        <v>61</v>
      </c>
      <c r="J11" s="452" t="s">
        <v>62</v>
      </c>
      <c r="K11" s="452" t="s">
        <v>63</v>
      </c>
      <c r="L11" s="452" t="s">
        <v>83</v>
      </c>
      <c r="M11" s="452" t="s">
        <v>84</v>
      </c>
      <c r="N11" s="452" t="s">
        <v>85</v>
      </c>
      <c r="O11" s="452" t="s">
        <v>86</v>
      </c>
      <c r="P11" s="452" t="s">
        <v>87</v>
      </c>
      <c r="Q11" s="452" t="s">
        <v>251</v>
      </c>
      <c r="R11" s="452" t="s">
        <v>534</v>
      </c>
      <c r="S11" s="452" t="s">
        <v>533</v>
      </c>
      <c r="T11" s="452" t="s">
        <v>532</v>
      </c>
      <c r="U11" s="452" t="s">
        <v>554</v>
      </c>
      <c r="V11" s="452" t="s">
        <v>555</v>
      </c>
      <c r="W11" s="452" t="s">
        <v>556</v>
      </c>
    </row>
    <row r="12" spans="1:23" ht="13.5" customHeight="1">
      <c r="A12" s="964" t="s">
        <v>30</v>
      </c>
      <c r="B12" s="964"/>
      <c r="C12" s="450">
        <f>D12+E12</f>
        <v>712513193</v>
      </c>
      <c r="D12" s="450">
        <f>D13+D14</f>
        <v>515628355</v>
      </c>
      <c r="E12" s="450">
        <f>E13+E14</f>
        <v>196884838</v>
      </c>
      <c r="F12" s="450">
        <f>F13+F14</f>
        <v>7899139</v>
      </c>
      <c r="G12" s="450">
        <f>G13+G14</f>
        <v>9018442</v>
      </c>
      <c r="H12" s="450">
        <f>I12+R12</f>
        <v>704614054</v>
      </c>
      <c r="I12" s="450">
        <f>SUM(J12:Q12)</f>
        <v>517058505</v>
      </c>
      <c r="J12" s="450">
        <f aca="true" t="shared" si="0" ref="J12:R12">J13+J14</f>
        <v>89984498</v>
      </c>
      <c r="K12" s="450">
        <f t="shared" si="0"/>
        <v>13034522</v>
      </c>
      <c r="L12" s="450">
        <f t="shared" si="0"/>
        <v>4401</v>
      </c>
      <c r="M12" s="450">
        <f t="shared" si="0"/>
        <v>396556362</v>
      </c>
      <c r="N12" s="450">
        <f t="shared" si="0"/>
        <v>10003399</v>
      </c>
      <c r="O12" s="450">
        <f t="shared" si="0"/>
        <v>99447</v>
      </c>
      <c r="P12" s="450">
        <f t="shared" si="0"/>
        <v>0</v>
      </c>
      <c r="Q12" s="450">
        <f t="shared" si="0"/>
        <v>7375876</v>
      </c>
      <c r="R12" s="450">
        <f t="shared" si="0"/>
        <v>187555549</v>
      </c>
      <c r="S12" s="450">
        <f>SUM(M12:R12)</f>
        <v>601590633</v>
      </c>
      <c r="T12" s="451">
        <f aca="true" t="shared" si="1" ref="T12:T23">(((J12+K12+L12))/I12)*100</f>
        <v>19.924905983318077</v>
      </c>
      <c r="U12" s="492"/>
      <c r="V12" s="563">
        <f>+I12/H12</f>
        <v>0.7338180413301832</v>
      </c>
      <c r="W12" s="564">
        <f>+S12-R12</f>
        <v>414035084</v>
      </c>
    </row>
    <row r="13" spans="1:23" ht="13.5" customHeight="1">
      <c r="A13" s="493" t="s">
        <v>0</v>
      </c>
      <c r="B13" s="435" t="s">
        <v>444</v>
      </c>
      <c r="C13" s="450">
        <f>'07 '!C12</f>
        <v>138955170</v>
      </c>
      <c r="D13" s="450">
        <f>'07 '!D12</f>
        <v>82312806</v>
      </c>
      <c r="E13" s="450">
        <f>'07 '!E12</f>
        <v>56642364</v>
      </c>
      <c r="F13" s="450">
        <f>'07 '!F12</f>
        <v>28255</v>
      </c>
      <c r="G13" s="450">
        <f>'07 '!G12</f>
        <v>9018442</v>
      </c>
      <c r="H13" s="450">
        <f>'07 '!H12</f>
        <v>138926915</v>
      </c>
      <c r="I13" s="450">
        <f>'07 '!I12</f>
        <v>116696713</v>
      </c>
      <c r="J13" s="450">
        <f>'07 '!J12</f>
        <v>22102134</v>
      </c>
      <c r="K13" s="450">
        <f>'07 '!K12</f>
        <v>502533</v>
      </c>
      <c r="L13" s="450">
        <f>'07 '!L12</f>
        <v>0</v>
      </c>
      <c r="M13" s="450">
        <f>'07 '!M12</f>
        <v>90410425</v>
      </c>
      <c r="N13" s="450">
        <f>'07 '!N12</f>
        <v>3136315</v>
      </c>
      <c r="O13" s="450">
        <f>'07 '!O12</f>
        <v>23750</v>
      </c>
      <c r="P13" s="450">
        <f>'07 '!P12</f>
        <v>0</v>
      </c>
      <c r="Q13" s="450">
        <f>'07 '!Q12</f>
        <v>521556</v>
      </c>
      <c r="R13" s="450">
        <f>'07 '!R12</f>
        <v>22230202</v>
      </c>
      <c r="S13" s="450">
        <f>'07 '!S12</f>
        <v>116322248</v>
      </c>
      <c r="T13" s="451">
        <f t="shared" si="1"/>
        <v>19.3704401939753</v>
      </c>
      <c r="U13" s="492"/>
      <c r="V13" s="563">
        <f aca="true" t="shared" si="2" ref="V13:V23">+I13/H13</f>
        <v>0.8399863554157234</v>
      </c>
      <c r="W13" s="564">
        <f aca="true" t="shared" si="3" ref="W13:W23">+S13-R13</f>
        <v>94092046</v>
      </c>
    </row>
    <row r="14" spans="1:23" ht="13.5" customHeight="1">
      <c r="A14" s="493" t="s">
        <v>1</v>
      </c>
      <c r="B14" s="435" t="s">
        <v>17</v>
      </c>
      <c r="C14" s="450">
        <f>SUM(C15:C23)</f>
        <v>573558023</v>
      </c>
      <c r="D14" s="450">
        <f>SUM(D15:D23)</f>
        <v>433315549</v>
      </c>
      <c r="E14" s="450">
        <f>SUM(E15:E23)</f>
        <v>140242474</v>
      </c>
      <c r="F14" s="450">
        <f>SUM(F15:F23)</f>
        <v>7870884</v>
      </c>
      <c r="G14" s="450">
        <f>SUM(G15:G23)</f>
        <v>0</v>
      </c>
      <c r="H14" s="450">
        <f>I14+R14</f>
        <v>565687139</v>
      </c>
      <c r="I14" s="450">
        <f>SUM(J14:Q14)</f>
        <v>400361792</v>
      </c>
      <c r="J14" s="450">
        <f aca="true" t="shared" si="4" ref="J14:R14">SUM(J15:J23)</f>
        <v>67882364</v>
      </c>
      <c r="K14" s="450">
        <f t="shared" si="4"/>
        <v>12531989</v>
      </c>
      <c r="L14" s="450">
        <f t="shared" si="4"/>
        <v>4401</v>
      </c>
      <c r="M14" s="450">
        <f t="shared" si="4"/>
        <v>306145937</v>
      </c>
      <c r="N14" s="450">
        <f t="shared" si="4"/>
        <v>6867084</v>
      </c>
      <c r="O14" s="450">
        <f t="shared" si="4"/>
        <v>75697</v>
      </c>
      <c r="P14" s="450">
        <f t="shared" si="4"/>
        <v>0</v>
      </c>
      <c r="Q14" s="450">
        <f t="shared" si="4"/>
        <v>6854320</v>
      </c>
      <c r="R14" s="450">
        <f t="shared" si="4"/>
        <v>165325347</v>
      </c>
      <c r="S14" s="450">
        <f>SUM(M14:R14)</f>
        <v>485268385</v>
      </c>
      <c r="T14" s="451">
        <f t="shared" si="1"/>
        <v>20.08652064380809</v>
      </c>
      <c r="U14" s="492"/>
      <c r="V14" s="563">
        <f t="shared" si="2"/>
        <v>0.7077442006331348</v>
      </c>
      <c r="W14" s="564">
        <f t="shared" si="3"/>
        <v>319943038</v>
      </c>
    </row>
    <row r="15" spans="1:23" ht="13.5" customHeight="1">
      <c r="A15" s="436" t="s">
        <v>43</v>
      </c>
      <c r="B15" s="435" t="s">
        <v>443</v>
      </c>
      <c r="C15" s="450">
        <f>'07 '!C23</f>
        <v>160923818</v>
      </c>
      <c r="D15" s="450">
        <f>'07 '!D23</f>
        <v>115081703</v>
      </c>
      <c r="E15" s="450">
        <f>'07 '!E23</f>
        <v>45842115</v>
      </c>
      <c r="F15" s="450">
        <f>'07 '!F23</f>
        <v>4563358</v>
      </c>
      <c r="G15" s="450">
        <f>'07 '!G23</f>
        <v>0</v>
      </c>
      <c r="H15" s="450">
        <f>'07 '!H23</f>
        <v>156360460</v>
      </c>
      <c r="I15" s="450">
        <f>'07 '!I23</f>
        <v>125097339</v>
      </c>
      <c r="J15" s="450">
        <f>'07 '!J23</f>
        <v>23937315</v>
      </c>
      <c r="K15" s="450">
        <f>'07 '!K23</f>
        <v>2515399</v>
      </c>
      <c r="L15" s="450">
        <f>'07 '!L23</f>
        <v>0</v>
      </c>
      <c r="M15" s="450">
        <f>'07 '!M23</f>
        <v>89643726</v>
      </c>
      <c r="N15" s="450">
        <f>'07 '!N23</f>
        <v>4656640</v>
      </c>
      <c r="O15" s="450">
        <f>'07 '!O23</f>
        <v>0</v>
      </c>
      <c r="P15" s="450">
        <f>'07 '!P23</f>
        <v>0</v>
      </c>
      <c r="Q15" s="450">
        <f>'07 '!Q23</f>
        <v>4344259</v>
      </c>
      <c r="R15" s="450">
        <f>'07 '!R23</f>
        <v>31263121</v>
      </c>
      <c r="S15" s="450">
        <f>'07 '!S23</f>
        <v>129907746</v>
      </c>
      <c r="T15" s="451">
        <f t="shared" si="1"/>
        <v>21.145704785934736</v>
      </c>
      <c r="U15" s="492"/>
      <c r="V15" s="563">
        <f t="shared" si="2"/>
        <v>0.8000573738399082</v>
      </c>
      <c r="W15" s="564">
        <f t="shared" si="3"/>
        <v>98644625</v>
      </c>
    </row>
    <row r="16" spans="1:23" ht="13.5" customHeight="1">
      <c r="A16" s="436" t="s">
        <v>44</v>
      </c>
      <c r="B16" s="494" t="s">
        <v>442</v>
      </c>
      <c r="C16" s="450">
        <f>'07 '!C30</f>
        <v>65978222</v>
      </c>
      <c r="D16" s="450">
        <f>'07 '!D30</f>
        <v>47005170</v>
      </c>
      <c r="E16" s="450">
        <f>'07 '!E30</f>
        <v>18973052</v>
      </c>
      <c r="F16" s="450">
        <f>'07 '!F30</f>
        <v>1995465</v>
      </c>
      <c r="G16" s="450">
        <f>'07 '!G30</f>
        <v>0</v>
      </c>
      <c r="H16" s="450">
        <f>'07 '!H30</f>
        <v>63982757</v>
      </c>
      <c r="I16" s="450">
        <f>'07 '!I30</f>
        <v>43048084</v>
      </c>
      <c r="J16" s="450">
        <f>'07 '!J30</f>
        <v>7606305</v>
      </c>
      <c r="K16" s="450">
        <f>'07 '!K30</f>
        <v>947792</v>
      </c>
      <c r="L16" s="450">
        <f>'07 '!L30</f>
        <v>0</v>
      </c>
      <c r="M16" s="450">
        <f>'07 '!M30</f>
        <v>32295181</v>
      </c>
      <c r="N16" s="450">
        <f>'07 '!N30</f>
        <v>127383</v>
      </c>
      <c r="O16" s="450">
        <f>'07 '!O30</f>
        <v>42847</v>
      </c>
      <c r="P16" s="450">
        <f>'07 '!P30</f>
        <v>0</v>
      </c>
      <c r="Q16" s="450">
        <f>'07 '!Q30</f>
        <v>2028576</v>
      </c>
      <c r="R16" s="450">
        <f>'07 '!R30</f>
        <v>20934673</v>
      </c>
      <c r="S16" s="450">
        <f>'07 '!S30</f>
        <v>55428660</v>
      </c>
      <c r="T16" s="451">
        <f t="shared" si="1"/>
        <v>19.87102840628168</v>
      </c>
      <c r="U16" s="492"/>
      <c r="V16" s="563">
        <f t="shared" si="2"/>
        <v>0.6728075815801435</v>
      </c>
      <c r="W16" s="564">
        <f t="shared" si="3"/>
        <v>34493987</v>
      </c>
    </row>
    <row r="17" spans="1:23" ht="13.5" customHeight="1">
      <c r="A17" s="436" t="s">
        <v>49</v>
      </c>
      <c r="B17" s="435" t="s">
        <v>441</v>
      </c>
      <c r="C17" s="450">
        <f>'07 '!C36</f>
        <v>40879920</v>
      </c>
      <c r="D17" s="450">
        <f>'07 '!D36</f>
        <v>30239382</v>
      </c>
      <c r="E17" s="450">
        <f>'07 '!E36</f>
        <v>10640538</v>
      </c>
      <c r="F17" s="450">
        <f>'07 '!F36</f>
        <v>222935</v>
      </c>
      <c r="G17" s="450">
        <f>'07 '!G36</f>
        <v>0</v>
      </c>
      <c r="H17" s="450">
        <f>'07 '!H36</f>
        <v>40656985</v>
      </c>
      <c r="I17" s="450">
        <f>'07 '!I36</f>
        <v>22891129</v>
      </c>
      <c r="J17" s="450">
        <f>'07 '!J36</f>
        <v>3440437</v>
      </c>
      <c r="K17" s="450">
        <f>'07 '!K36</f>
        <v>556991</v>
      </c>
      <c r="L17" s="450">
        <f>'07 '!L36</f>
        <v>0</v>
      </c>
      <c r="M17" s="450">
        <f>'07 '!M36</f>
        <v>18379848</v>
      </c>
      <c r="N17" s="450">
        <f>'07 '!N36</f>
        <v>403013</v>
      </c>
      <c r="O17" s="450">
        <f>'07 '!O36</f>
        <v>0</v>
      </c>
      <c r="P17" s="450">
        <f>'07 '!P36</f>
        <v>0</v>
      </c>
      <c r="Q17" s="450">
        <f>'07 '!Q36</f>
        <v>110840</v>
      </c>
      <c r="R17" s="450">
        <f>'07 '!R36</f>
        <v>17765856</v>
      </c>
      <c r="S17" s="450">
        <f>'07 '!S36</f>
        <v>36659557</v>
      </c>
      <c r="T17" s="451">
        <f t="shared" si="1"/>
        <v>17.462782198291748</v>
      </c>
      <c r="U17" s="492"/>
      <c r="V17" s="563">
        <f t="shared" si="2"/>
        <v>0.5630306575856523</v>
      </c>
      <c r="W17" s="564">
        <f t="shared" si="3"/>
        <v>18893701</v>
      </c>
    </row>
    <row r="18" spans="1:23" ht="13.5" customHeight="1">
      <c r="A18" s="436" t="s">
        <v>58</v>
      </c>
      <c r="B18" s="435" t="s">
        <v>440</v>
      </c>
      <c r="C18" s="450">
        <f>'07 '!C41</f>
        <v>24166216</v>
      </c>
      <c r="D18" s="450">
        <f>'07 '!D41</f>
        <v>18702254</v>
      </c>
      <c r="E18" s="450">
        <f>'07 '!E41</f>
        <v>5463962</v>
      </c>
      <c r="F18" s="450">
        <f>'07 '!F41</f>
        <v>259688</v>
      </c>
      <c r="G18" s="450">
        <f>'07 '!G41</f>
        <v>0</v>
      </c>
      <c r="H18" s="450">
        <f>'07 '!H41</f>
        <v>23906528</v>
      </c>
      <c r="I18" s="450">
        <f>'07 '!I41</f>
        <v>18124875</v>
      </c>
      <c r="J18" s="450">
        <f>'07 '!J41</f>
        <v>1669267</v>
      </c>
      <c r="K18" s="450">
        <f>'07 '!K41</f>
        <v>568476</v>
      </c>
      <c r="L18" s="450">
        <f>'07 '!L41</f>
        <v>0</v>
      </c>
      <c r="M18" s="450">
        <f>'07 '!M41</f>
        <v>15887132</v>
      </c>
      <c r="N18" s="450">
        <f>'07 '!N41</f>
        <v>0</v>
      </c>
      <c r="O18" s="450">
        <f>'07 '!O41</f>
        <v>0</v>
      </c>
      <c r="P18" s="450">
        <f>'07 '!P41</f>
        <v>0</v>
      </c>
      <c r="Q18" s="450">
        <f>'07 '!Q41</f>
        <v>0</v>
      </c>
      <c r="R18" s="450">
        <f>'07 '!R41</f>
        <v>5781653</v>
      </c>
      <c r="S18" s="450">
        <f>'07 '!S41</f>
        <v>21668785</v>
      </c>
      <c r="T18" s="451">
        <f t="shared" si="1"/>
        <v>12.346253422437396</v>
      </c>
      <c r="U18" s="492"/>
      <c r="V18" s="563">
        <f t="shared" si="2"/>
        <v>0.7581558894708592</v>
      </c>
      <c r="W18" s="564">
        <f t="shared" si="3"/>
        <v>15887132</v>
      </c>
    </row>
    <row r="19" spans="1:23" ht="13.5" customHeight="1">
      <c r="A19" s="436" t="s">
        <v>59</v>
      </c>
      <c r="B19" s="435" t="s">
        <v>439</v>
      </c>
      <c r="C19" s="450">
        <f>'07 '!C45</f>
        <v>28971775</v>
      </c>
      <c r="D19" s="450">
        <f>'07 '!D45</f>
        <v>19787083</v>
      </c>
      <c r="E19" s="450">
        <f>'07 '!E45</f>
        <v>9184692</v>
      </c>
      <c r="F19" s="450">
        <f>'07 '!F45</f>
        <v>44075</v>
      </c>
      <c r="G19" s="450">
        <f>'07 '!G45</f>
        <v>0</v>
      </c>
      <c r="H19" s="450">
        <f>'07 '!H45</f>
        <v>28927700</v>
      </c>
      <c r="I19" s="450">
        <f>'07 '!I45</f>
        <v>19577161</v>
      </c>
      <c r="J19" s="450">
        <f>'07 '!J45</f>
        <v>3828621</v>
      </c>
      <c r="K19" s="450">
        <f>'07 '!K45</f>
        <v>3350874</v>
      </c>
      <c r="L19" s="450">
        <f>'07 '!L45</f>
        <v>0</v>
      </c>
      <c r="M19" s="450">
        <f>'07 '!M45</f>
        <v>11965588</v>
      </c>
      <c r="N19" s="450">
        <f>'07 '!N45</f>
        <v>432078</v>
      </c>
      <c r="O19" s="450">
        <f>'07 '!O45</f>
        <v>0</v>
      </c>
      <c r="P19" s="450">
        <f>'07 '!P45</f>
        <v>0</v>
      </c>
      <c r="Q19" s="450">
        <f>'07 '!Q45</f>
        <v>0</v>
      </c>
      <c r="R19" s="450">
        <f>'07 '!R45</f>
        <v>9350539</v>
      </c>
      <c r="S19" s="450">
        <f>'07 '!S45</f>
        <v>21748205</v>
      </c>
      <c r="T19" s="451">
        <f t="shared" si="1"/>
        <v>36.6728097092321</v>
      </c>
      <c r="U19" s="492"/>
      <c r="V19" s="563">
        <f t="shared" si="2"/>
        <v>0.6767617543046975</v>
      </c>
      <c r="W19" s="564">
        <f t="shared" si="3"/>
        <v>12397666</v>
      </c>
    </row>
    <row r="20" spans="1:23" ht="13.5" customHeight="1">
      <c r="A20" s="436" t="s">
        <v>60</v>
      </c>
      <c r="B20" s="435" t="s">
        <v>438</v>
      </c>
      <c r="C20" s="450">
        <f>'07 '!C50</f>
        <v>74021815</v>
      </c>
      <c r="D20" s="450">
        <f>'07 '!D50</f>
        <v>56246746</v>
      </c>
      <c r="E20" s="450">
        <f>'07 '!E50</f>
        <v>17775069</v>
      </c>
      <c r="F20" s="450">
        <f>'07 '!F50</f>
        <v>168947</v>
      </c>
      <c r="G20" s="450">
        <f>'07 '!G50</f>
        <v>0</v>
      </c>
      <c r="H20" s="450">
        <f>'07 '!H50</f>
        <v>73852868</v>
      </c>
      <c r="I20" s="450">
        <f>'07 '!I50</f>
        <v>38179904</v>
      </c>
      <c r="J20" s="450">
        <f>'07 '!J50</f>
        <v>10906593</v>
      </c>
      <c r="K20" s="450">
        <f>'07 '!K50</f>
        <v>1494431</v>
      </c>
      <c r="L20" s="450">
        <f>'07 '!L50</f>
        <v>0</v>
      </c>
      <c r="M20" s="450">
        <f>'07 '!M50</f>
        <v>25778880</v>
      </c>
      <c r="N20" s="450">
        <f>'07 '!N50</f>
        <v>0</v>
      </c>
      <c r="O20" s="450">
        <f>'07 '!O50</f>
        <v>0</v>
      </c>
      <c r="P20" s="450">
        <f>'07 '!P50</f>
        <v>0</v>
      </c>
      <c r="Q20" s="450">
        <f>'07 '!Q50</f>
        <v>0</v>
      </c>
      <c r="R20" s="450">
        <f>'07 '!R50</f>
        <v>35672964</v>
      </c>
      <c r="S20" s="450">
        <f>'07 '!S50</f>
        <v>61451844</v>
      </c>
      <c r="T20" s="451">
        <f t="shared" si="1"/>
        <v>32.480500736722654</v>
      </c>
      <c r="U20" s="492"/>
      <c r="V20" s="563">
        <f t="shared" si="2"/>
        <v>0.5169725297601171</v>
      </c>
      <c r="W20" s="564">
        <f t="shared" si="3"/>
        <v>25778880</v>
      </c>
    </row>
    <row r="21" spans="1:23" ht="13.5" customHeight="1">
      <c r="A21" s="436" t="s">
        <v>61</v>
      </c>
      <c r="B21" s="435" t="s">
        <v>437</v>
      </c>
      <c r="C21" s="450">
        <f>'07 '!C57</f>
        <v>37389232</v>
      </c>
      <c r="D21" s="450">
        <f>'07 '!D57</f>
        <v>26049620</v>
      </c>
      <c r="E21" s="450">
        <f>'07 '!E57</f>
        <v>11339612</v>
      </c>
      <c r="F21" s="450">
        <f>'07 '!F57</f>
        <v>324144</v>
      </c>
      <c r="G21" s="450">
        <f>'07 '!G57</f>
        <v>0</v>
      </c>
      <c r="H21" s="450">
        <f>'07 '!H57</f>
        <v>37065088</v>
      </c>
      <c r="I21" s="450">
        <f>'07 '!I57</f>
        <v>30230489</v>
      </c>
      <c r="J21" s="450">
        <f>'07 '!J57</f>
        <v>3256438</v>
      </c>
      <c r="K21" s="450">
        <f>'07 '!K57</f>
        <v>463138</v>
      </c>
      <c r="L21" s="450">
        <f>'07 '!L57</f>
        <v>4401</v>
      </c>
      <c r="M21" s="450">
        <f>'07 '!M57</f>
        <v>25113548</v>
      </c>
      <c r="N21" s="450">
        <f>'07 '!N57</f>
        <v>1207382</v>
      </c>
      <c r="O21" s="450">
        <f>'07 '!O57</f>
        <v>0</v>
      </c>
      <c r="P21" s="450">
        <f>'07 '!P57</f>
        <v>0</v>
      </c>
      <c r="Q21" s="450">
        <f>'07 '!Q57</f>
        <v>185582</v>
      </c>
      <c r="R21" s="450">
        <f>'07 '!R57</f>
        <v>6834599</v>
      </c>
      <c r="S21" s="450">
        <f>'07 '!S57</f>
        <v>33341111</v>
      </c>
      <c r="T21" s="451">
        <f t="shared" si="1"/>
        <v>12.318613172284444</v>
      </c>
      <c r="U21" s="492"/>
      <c r="V21" s="563">
        <f t="shared" si="2"/>
        <v>0.8156054829817212</v>
      </c>
      <c r="W21" s="564">
        <f t="shared" si="3"/>
        <v>26506512</v>
      </c>
    </row>
    <row r="22" spans="1:23" ht="13.5" customHeight="1">
      <c r="A22" s="436" t="s">
        <v>62</v>
      </c>
      <c r="B22" s="435" t="s">
        <v>436</v>
      </c>
      <c r="C22" s="450">
        <f>'07 '!C63</f>
        <v>115011385</v>
      </c>
      <c r="D22" s="450">
        <f>'07 '!D63</f>
        <v>103620420</v>
      </c>
      <c r="E22" s="450">
        <f>'07 '!E63</f>
        <v>11390965</v>
      </c>
      <c r="F22" s="450">
        <f>'07 '!F63</f>
        <v>38168</v>
      </c>
      <c r="G22" s="450">
        <f>'07 '!G63</f>
        <v>0</v>
      </c>
      <c r="H22" s="450">
        <f>'07 '!H63</f>
        <v>114973217</v>
      </c>
      <c r="I22" s="450">
        <f>'07 '!I63</f>
        <v>85467531</v>
      </c>
      <c r="J22" s="450">
        <f>'07 '!J63</f>
        <v>9010324</v>
      </c>
      <c r="K22" s="450">
        <f>'07 '!K63</f>
        <v>2508631</v>
      </c>
      <c r="L22" s="450">
        <f>'07 '!L63</f>
        <v>0</v>
      </c>
      <c r="M22" s="450">
        <f>'07 '!M63</f>
        <v>73915726</v>
      </c>
      <c r="N22" s="450">
        <f>'07 '!N63</f>
        <v>0</v>
      </c>
      <c r="O22" s="450">
        <f>'07 '!O63</f>
        <v>32850</v>
      </c>
      <c r="P22" s="450">
        <f>'07 '!P63</f>
        <v>0</v>
      </c>
      <c r="Q22" s="450">
        <f>'07 '!Q63</f>
        <v>0</v>
      </c>
      <c r="R22" s="450">
        <f>'07 '!R63</f>
        <v>29505686</v>
      </c>
      <c r="S22" s="450">
        <f>'07 '!S63</f>
        <v>103454262</v>
      </c>
      <c r="T22" s="451">
        <f t="shared" si="1"/>
        <v>13.47758015848147</v>
      </c>
      <c r="U22" s="492"/>
      <c r="V22" s="563">
        <f t="shared" si="2"/>
        <v>0.7433690491586401</v>
      </c>
      <c r="W22" s="564">
        <f t="shared" si="3"/>
        <v>73948576</v>
      </c>
    </row>
    <row r="23" spans="1:23" ht="13.5" customHeight="1">
      <c r="A23" s="436" t="s">
        <v>63</v>
      </c>
      <c r="B23" s="435" t="s">
        <v>435</v>
      </c>
      <c r="C23" s="450">
        <f>'07 '!C69</f>
        <v>26215640</v>
      </c>
      <c r="D23" s="450">
        <f>'07 '!D69</f>
        <v>16583171</v>
      </c>
      <c r="E23" s="450">
        <f>'07 '!E69</f>
        <v>9632469</v>
      </c>
      <c r="F23" s="450">
        <f>'07 '!F69</f>
        <v>254104</v>
      </c>
      <c r="G23" s="450">
        <f>'07 '!G69</f>
        <v>0</v>
      </c>
      <c r="H23" s="450">
        <f>'07 '!H69</f>
        <v>25961536</v>
      </c>
      <c r="I23" s="450">
        <f>'07 '!I69</f>
        <v>17745280</v>
      </c>
      <c r="J23" s="450">
        <f>'07 '!J69</f>
        <v>4227064</v>
      </c>
      <c r="K23" s="450">
        <f>'07 '!K69</f>
        <v>126257</v>
      </c>
      <c r="L23" s="450">
        <f>'07 '!L69</f>
        <v>0</v>
      </c>
      <c r="M23" s="450">
        <f>'07 '!M69</f>
        <v>13166308</v>
      </c>
      <c r="N23" s="450">
        <f>'07 '!N69</f>
        <v>40588</v>
      </c>
      <c r="O23" s="450">
        <f>'07 '!O69</f>
        <v>0</v>
      </c>
      <c r="P23" s="450">
        <f>'07 '!P69</f>
        <v>0</v>
      </c>
      <c r="Q23" s="450">
        <f>'07 '!Q69</f>
        <v>185063</v>
      </c>
      <c r="R23" s="450">
        <f>'07 '!R69</f>
        <v>8216256</v>
      </c>
      <c r="S23" s="450">
        <f>'07 '!S69</f>
        <v>21608215</v>
      </c>
      <c r="T23" s="451">
        <f t="shared" si="1"/>
        <v>24.53227562484221</v>
      </c>
      <c r="U23" s="492"/>
      <c r="V23" s="563">
        <f t="shared" si="2"/>
        <v>0.6835219611043044</v>
      </c>
      <c r="W23" s="564">
        <f t="shared" si="3"/>
        <v>13391959</v>
      </c>
    </row>
    <row r="24" spans="1:21" ht="24.75" customHeight="1">
      <c r="A24" s="430"/>
      <c r="B24" s="430"/>
      <c r="C24" s="430"/>
      <c r="D24" s="430"/>
      <c r="E24" s="430"/>
      <c r="F24" s="429"/>
      <c r="G24" s="429"/>
      <c r="H24" s="429"/>
      <c r="I24" s="429"/>
      <c r="J24" s="429"/>
      <c r="K24" s="429"/>
      <c r="L24" s="429"/>
      <c r="M24" s="429"/>
      <c r="N24" s="429"/>
      <c r="O24" s="483" t="str">
        <f>+'Thong tin'!B8</f>
        <v>Trà Vinh, ngày 31 tháng 5 năm 2017</v>
      </c>
      <c r="P24" s="483"/>
      <c r="Q24" s="483"/>
      <c r="R24" s="483"/>
      <c r="S24" s="483"/>
      <c r="T24" s="483"/>
      <c r="U24" s="449"/>
    </row>
    <row r="25" spans="1:21" ht="16.5">
      <c r="A25" s="428"/>
      <c r="B25" s="949"/>
      <c r="C25" s="949"/>
      <c r="D25" s="949"/>
      <c r="E25" s="949"/>
      <c r="F25" s="444"/>
      <c r="G25" s="444"/>
      <c r="H25" s="444"/>
      <c r="I25" s="444"/>
      <c r="J25" s="444"/>
      <c r="K25" s="444"/>
      <c r="L25" s="444"/>
      <c r="M25" s="444"/>
      <c r="N25" s="444"/>
      <c r="O25" s="909" t="str">
        <f>+'Thong tin'!B7</f>
        <v>PHÓ CỤC TRƯỞNG</v>
      </c>
      <c r="P25" s="909"/>
      <c r="Q25" s="909"/>
      <c r="R25" s="909"/>
      <c r="S25" s="909"/>
      <c r="T25" s="909"/>
      <c r="U25" s="439"/>
    </row>
    <row r="26" spans="1:21" ht="16.5">
      <c r="A26" s="395"/>
      <c r="B26" s="949" t="s">
        <v>4</v>
      </c>
      <c r="C26" s="949"/>
      <c r="D26" s="949"/>
      <c r="E26" s="949"/>
      <c r="F26" s="399"/>
      <c r="G26" s="399"/>
      <c r="H26" s="399"/>
      <c r="I26" s="399"/>
      <c r="J26" s="399"/>
      <c r="K26" s="399"/>
      <c r="L26" s="399"/>
      <c r="M26" s="399"/>
      <c r="N26" s="399"/>
      <c r="O26" s="909"/>
      <c r="P26" s="909"/>
      <c r="Q26" s="909"/>
      <c r="R26" s="909"/>
      <c r="S26" s="909"/>
      <c r="T26" s="909"/>
      <c r="U26" s="439"/>
    </row>
    <row r="27" spans="1:21" ht="15.75">
      <c r="A27" s="395"/>
      <c r="B27" s="434"/>
      <c r="C27" s="434"/>
      <c r="D27" s="399"/>
      <c r="E27" s="399"/>
      <c r="F27" s="399"/>
      <c r="G27" s="399"/>
      <c r="H27" s="399"/>
      <c r="I27" s="399"/>
      <c r="J27" s="399"/>
      <c r="K27" s="399"/>
      <c r="L27" s="399"/>
      <c r="M27" s="399"/>
      <c r="N27" s="399"/>
      <c r="O27" s="399"/>
      <c r="P27" s="399"/>
      <c r="Q27" s="399"/>
      <c r="R27" s="399"/>
      <c r="S27" s="434"/>
      <c r="T27" s="434"/>
      <c r="U27" s="434"/>
    </row>
    <row r="28" spans="1:21" ht="15.75">
      <c r="A28" s="395"/>
      <c r="B28" s="434"/>
      <c r="C28" s="434"/>
      <c r="D28" s="399"/>
      <c r="E28" s="399"/>
      <c r="F28" s="399"/>
      <c r="G28" s="399"/>
      <c r="H28" s="399"/>
      <c r="I28" s="399"/>
      <c r="J28" s="399"/>
      <c r="K28" s="399"/>
      <c r="L28" s="399"/>
      <c r="M28" s="399"/>
      <c r="N28" s="399"/>
      <c r="O28" s="399"/>
      <c r="P28" s="399"/>
      <c r="Q28" s="399"/>
      <c r="R28" s="399"/>
      <c r="S28" s="434"/>
      <c r="T28" s="434"/>
      <c r="U28" s="434"/>
    </row>
    <row r="29" spans="1:21" ht="15.75">
      <c r="A29" s="427"/>
      <c r="B29" s="434"/>
      <c r="C29" s="434"/>
      <c r="D29" s="399"/>
      <c r="E29" s="399"/>
      <c r="F29" s="399"/>
      <c r="G29" s="399"/>
      <c r="H29" s="399"/>
      <c r="I29" s="399"/>
      <c r="J29" s="399"/>
      <c r="K29" s="399"/>
      <c r="L29" s="399"/>
      <c r="M29" s="399"/>
      <c r="N29" s="399"/>
      <c r="O29" s="399"/>
      <c r="P29" s="399"/>
      <c r="Q29" s="399"/>
      <c r="R29" s="399"/>
      <c r="S29" s="434"/>
      <c r="T29" s="434"/>
      <c r="U29" s="434"/>
    </row>
    <row r="30" spans="1:21" ht="15.75">
      <c r="A30" s="395"/>
      <c r="B30" s="896"/>
      <c r="C30" s="896"/>
      <c r="D30" s="896"/>
      <c r="E30" s="896"/>
      <c r="F30" s="896"/>
      <c r="G30" s="896"/>
      <c r="H30" s="896"/>
      <c r="I30" s="896"/>
      <c r="J30" s="896"/>
      <c r="K30" s="896"/>
      <c r="L30" s="896"/>
      <c r="M30" s="896"/>
      <c r="N30" s="896"/>
      <c r="O30" s="896"/>
      <c r="P30" s="896"/>
      <c r="Q30" s="399"/>
      <c r="R30" s="399"/>
      <c r="S30" s="434"/>
      <c r="T30" s="434"/>
      <c r="U30" s="434"/>
    </row>
    <row r="31" spans="1:21" ht="15.75">
      <c r="A31" s="395"/>
      <c r="B31" s="896"/>
      <c r="C31" s="896"/>
      <c r="D31" s="896"/>
      <c r="E31" s="896"/>
      <c r="F31" s="896"/>
      <c r="G31" s="896"/>
      <c r="H31" s="896"/>
      <c r="I31" s="896"/>
      <c r="J31" s="896"/>
      <c r="K31" s="896"/>
      <c r="L31" s="896"/>
      <c r="M31" s="896"/>
      <c r="N31" s="896"/>
      <c r="O31" s="896"/>
      <c r="P31" s="896"/>
      <c r="Q31" s="399"/>
      <c r="R31" s="399"/>
      <c r="S31" s="434"/>
      <c r="T31" s="434"/>
      <c r="U31" s="434"/>
    </row>
    <row r="32" spans="1:21" ht="15.75">
      <c r="A32" s="395"/>
      <c r="B32" s="896"/>
      <c r="C32" s="896"/>
      <c r="D32" s="896"/>
      <c r="E32" s="896"/>
      <c r="F32" s="896"/>
      <c r="G32" s="896"/>
      <c r="H32" s="896"/>
      <c r="I32" s="896"/>
      <c r="J32" s="896"/>
      <c r="K32" s="896"/>
      <c r="L32" s="896"/>
      <c r="M32" s="896"/>
      <c r="N32" s="896"/>
      <c r="O32" s="896"/>
      <c r="P32" s="896"/>
      <c r="Q32" s="399"/>
      <c r="R32" s="399"/>
      <c r="S32" s="434"/>
      <c r="T32" s="434"/>
      <c r="U32" s="434"/>
    </row>
    <row r="33" spans="1:21" ht="15.75">
      <c r="A33" s="425"/>
      <c r="B33" s="919" t="str">
        <f>+'Thong tin'!B5</f>
        <v>Nhan Quốc Hải</v>
      </c>
      <c r="C33" s="919"/>
      <c r="D33" s="919"/>
      <c r="E33" s="919"/>
      <c r="F33" s="433"/>
      <c r="G33" s="433"/>
      <c r="H33" s="433"/>
      <c r="I33" s="433"/>
      <c r="J33" s="433"/>
      <c r="K33" s="433"/>
      <c r="L33" s="433"/>
      <c r="M33" s="433"/>
      <c r="N33" s="433"/>
      <c r="O33" s="919" t="str">
        <f>+'Thong tin'!B6</f>
        <v>Trần Việt Hồng</v>
      </c>
      <c r="P33" s="919"/>
      <c r="Q33" s="919"/>
      <c r="R33" s="919"/>
      <c r="S33" s="919"/>
      <c r="T33" s="919"/>
      <c r="U33" s="440"/>
    </row>
  </sheetData>
  <sheetProtection/>
  <mergeCells count="48">
    <mergeCell ref="E1:P1"/>
    <mergeCell ref="Q1:T1"/>
    <mergeCell ref="I8:I10"/>
    <mergeCell ref="J8:Q8"/>
    <mergeCell ref="Q4:T4"/>
    <mergeCell ref="D7:E8"/>
    <mergeCell ref="C6:E6"/>
    <mergeCell ref="M9:M10"/>
    <mergeCell ref="Q3:T3"/>
    <mergeCell ref="T6:T10"/>
    <mergeCell ref="A11:B11"/>
    <mergeCell ref="Q9:Q10"/>
    <mergeCell ref="R7:R10"/>
    <mergeCell ref="N9:N10"/>
    <mergeCell ref="E9:E10"/>
    <mergeCell ref="A2:D2"/>
    <mergeCell ref="D9:D10"/>
    <mergeCell ref="C7:C10"/>
    <mergeCell ref="A3:D3"/>
    <mergeCell ref="J9:J10"/>
    <mergeCell ref="Q5:T5"/>
    <mergeCell ref="E2:P2"/>
    <mergeCell ref="U6:U10"/>
    <mergeCell ref="Q2:T2"/>
    <mergeCell ref="E3:P3"/>
    <mergeCell ref="S6:S10"/>
    <mergeCell ref="P9:P10"/>
    <mergeCell ref="H7:H10"/>
    <mergeCell ref="B31:P31"/>
    <mergeCell ref="B32:P32"/>
    <mergeCell ref="G6:G10"/>
    <mergeCell ref="I7:Q7"/>
    <mergeCell ref="K9:K10"/>
    <mergeCell ref="L9:L10"/>
    <mergeCell ref="H6:R6"/>
    <mergeCell ref="O9:O10"/>
    <mergeCell ref="B30:P30"/>
    <mergeCell ref="A12:B12"/>
    <mergeCell ref="V6:V10"/>
    <mergeCell ref="W6:W10"/>
    <mergeCell ref="B25:E25"/>
    <mergeCell ref="O25:T25"/>
    <mergeCell ref="A6:B10"/>
    <mergeCell ref="B33:E33"/>
    <mergeCell ref="O33:T33"/>
    <mergeCell ref="F6:F10"/>
    <mergeCell ref="B26:E26"/>
    <mergeCell ref="O26:T26"/>
  </mergeCells>
  <printOptions/>
  <pageMargins left="0.25" right="0.25" top="0.75" bottom="0.75" header="0.25" footer="0.2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tabColor indexed="19"/>
  </sheetPr>
  <dimension ref="A1:V84"/>
  <sheetViews>
    <sheetView showZeros="0" tabSelected="1" view="pageBreakPreview" zoomScale="80" zoomScaleSheetLayoutView="80" zoomScalePageLayoutView="0" workbookViewId="0" topLeftCell="A8">
      <pane xSplit="3" ySplit="4" topLeftCell="E56" activePane="bottomRight" state="frozen"/>
      <selection pane="topLeft" activeCell="A8" sqref="A8"/>
      <selection pane="topRight" activeCell="D8" sqref="D8"/>
      <selection pane="bottomLeft" activeCell="A12" sqref="A12"/>
      <selection pane="bottomRight" activeCell="V17" sqref="V17"/>
    </sheetView>
  </sheetViews>
  <sheetFormatPr defaultColWidth="9.00390625" defaultRowHeight="15.75"/>
  <cols>
    <col min="1" max="1" width="4.75390625" style="23" customWidth="1"/>
    <col min="2" max="2" width="18.50390625" style="23" customWidth="1"/>
    <col min="3" max="3" width="8.25390625" style="23" customWidth="1"/>
    <col min="4" max="4" width="7.50390625" style="23" customWidth="1"/>
    <col min="5" max="5" width="7.375" style="23" customWidth="1"/>
    <col min="6" max="6" width="5.375" style="23" customWidth="1"/>
    <col min="7" max="7" width="4.375" style="23" customWidth="1"/>
    <col min="8" max="8" width="7.625" style="23" customWidth="1"/>
    <col min="9" max="9" width="9.50390625" style="23" customWidth="1"/>
    <col min="10" max="10" width="7.25390625" style="23" customWidth="1"/>
    <col min="11" max="11" width="5.25390625" style="23" customWidth="1"/>
    <col min="12" max="12" width="6.75390625" style="23" customWidth="1"/>
    <col min="13" max="14" width="5.00390625" style="23" customWidth="1"/>
    <col min="15" max="15" width="5.375" style="23" customWidth="1"/>
    <col min="16" max="16" width="5.25390625" style="23" customWidth="1"/>
    <col min="17" max="17" width="7.50390625" style="23" customWidth="1"/>
    <col min="18" max="18" width="6.75390625" style="23" customWidth="1"/>
    <col min="19" max="19" width="8.50390625" style="23" customWidth="1"/>
    <col min="20" max="20" width="8.375" style="23" customWidth="1"/>
    <col min="21" max="21" width="6.625" style="23" customWidth="1"/>
    <col min="22" max="16384" width="9.00390625" style="23" customWidth="1"/>
  </cols>
  <sheetData>
    <row r="1" spans="1:21" ht="20.25" customHeight="1">
      <c r="A1" s="411" t="s">
        <v>27</v>
      </c>
      <c r="B1" s="411"/>
      <c r="C1" s="411"/>
      <c r="E1" s="981" t="s">
        <v>66</v>
      </c>
      <c r="F1" s="981"/>
      <c r="G1" s="981"/>
      <c r="H1" s="981"/>
      <c r="I1" s="981"/>
      <c r="J1" s="981"/>
      <c r="K1" s="981"/>
      <c r="L1" s="981"/>
      <c r="M1" s="981"/>
      <c r="N1" s="981"/>
      <c r="O1" s="981"/>
      <c r="P1" s="407" t="s">
        <v>531</v>
      </c>
      <c r="Q1" s="407"/>
      <c r="R1" s="407"/>
      <c r="S1" s="407"/>
      <c r="T1" s="407"/>
      <c r="U1" s="407"/>
    </row>
    <row r="2" spans="1:21" ht="17.25" customHeight="1">
      <c r="A2" s="991" t="s">
        <v>243</v>
      </c>
      <c r="B2" s="991"/>
      <c r="C2" s="991"/>
      <c r="D2" s="991"/>
      <c r="E2" s="982" t="s">
        <v>34</v>
      </c>
      <c r="F2" s="982"/>
      <c r="G2" s="982"/>
      <c r="H2" s="982"/>
      <c r="I2" s="982"/>
      <c r="J2" s="982"/>
      <c r="K2" s="982"/>
      <c r="L2" s="982"/>
      <c r="M2" s="982"/>
      <c r="N2" s="982"/>
      <c r="O2" s="982"/>
      <c r="P2" s="994" t="str">
        <f>'[8]Thong tin'!B4</f>
        <v>CTHADS TRÀ VINH</v>
      </c>
      <c r="Q2" s="994"/>
      <c r="R2" s="994"/>
      <c r="S2" s="994"/>
      <c r="T2" s="445"/>
      <c r="U2" s="445"/>
    </row>
    <row r="3" spans="1:21" ht="19.5" customHeight="1">
      <c r="A3" s="991" t="s">
        <v>244</v>
      </c>
      <c r="B3" s="991"/>
      <c r="C3" s="991"/>
      <c r="D3" s="991"/>
      <c r="E3" s="983" t="str">
        <f>+'Thong tin'!B3</f>
        <v>08 tháng / năm 2017</v>
      </c>
      <c r="F3" s="984"/>
      <c r="G3" s="984"/>
      <c r="H3" s="984"/>
      <c r="I3" s="984"/>
      <c r="J3" s="984"/>
      <c r="K3" s="984"/>
      <c r="L3" s="984"/>
      <c r="M3" s="984"/>
      <c r="N3" s="984"/>
      <c r="O3" s="984"/>
      <c r="P3" s="407" t="s">
        <v>530</v>
      </c>
      <c r="Q3" s="411"/>
      <c r="R3" s="407"/>
      <c r="S3" s="407"/>
      <c r="T3" s="407"/>
      <c r="U3" s="407"/>
    </row>
    <row r="4" spans="1:21" ht="14.25" customHeight="1">
      <c r="A4" s="400" t="s">
        <v>123</v>
      </c>
      <c r="B4" s="411"/>
      <c r="C4" s="411"/>
      <c r="D4" s="411"/>
      <c r="E4" s="411"/>
      <c r="F4" s="411"/>
      <c r="G4" s="411"/>
      <c r="H4" s="411"/>
      <c r="I4" s="411"/>
      <c r="J4" s="411"/>
      <c r="K4" s="411"/>
      <c r="L4" s="411"/>
      <c r="M4" s="411"/>
      <c r="N4" s="410"/>
      <c r="O4" s="410"/>
      <c r="P4" s="992" t="s">
        <v>303</v>
      </c>
      <c r="Q4" s="992"/>
      <c r="R4" s="992"/>
      <c r="S4" s="992"/>
      <c r="T4" s="447"/>
      <c r="U4" s="447"/>
    </row>
    <row r="5" spans="2:21" ht="21.75" customHeight="1">
      <c r="B5" s="380"/>
      <c r="C5" s="380"/>
      <c r="G5" s="489"/>
      <c r="H5" s="489"/>
      <c r="I5" s="489"/>
      <c r="J5" s="489"/>
      <c r="K5" s="489"/>
      <c r="L5" s="489"/>
      <c r="Q5" s="409" t="s">
        <v>529</v>
      </c>
      <c r="R5" s="408"/>
      <c r="S5" s="408"/>
      <c r="T5" s="408"/>
      <c r="U5" s="408"/>
    </row>
    <row r="6" spans="1:21" ht="19.5" customHeight="1">
      <c r="A6" s="988" t="s">
        <v>57</v>
      </c>
      <c r="B6" s="988"/>
      <c r="C6" s="989" t="s">
        <v>124</v>
      </c>
      <c r="D6" s="989"/>
      <c r="E6" s="989"/>
      <c r="F6" s="985" t="s">
        <v>101</v>
      </c>
      <c r="G6" s="985" t="s">
        <v>125</v>
      </c>
      <c r="H6" s="995" t="s">
        <v>102</v>
      </c>
      <c r="I6" s="995"/>
      <c r="J6" s="995"/>
      <c r="K6" s="995"/>
      <c r="L6" s="995"/>
      <c r="M6" s="995"/>
      <c r="N6" s="995"/>
      <c r="O6" s="995"/>
      <c r="P6" s="995"/>
      <c r="Q6" s="995"/>
      <c r="R6" s="989" t="s">
        <v>248</v>
      </c>
      <c r="S6" s="989" t="s">
        <v>528</v>
      </c>
      <c r="T6" s="467"/>
      <c r="U6" s="467"/>
    </row>
    <row r="7" spans="1:21" s="407" customFormat="1" ht="27" customHeight="1">
      <c r="A7" s="988"/>
      <c r="B7" s="988"/>
      <c r="C7" s="989" t="s">
        <v>42</v>
      </c>
      <c r="D7" s="989" t="s">
        <v>7</v>
      </c>
      <c r="E7" s="989"/>
      <c r="F7" s="985"/>
      <c r="G7" s="985"/>
      <c r="H7" s="985" t="s">
        <v>102</v>
      </c>
      <c r="I7" s="989" t="s">
        <v>103</v>
      </c>
      <c r="J7" s="989"/>
      <c r="K7" s="989"/>
      <c r="L7" s="989"/>
      <c r="M7" s="989"/>
      <c r="N7" s="989"/>
      <c r="O7" s="989"/>
      <c r="P7" s="989"/>
      <c r="Q7" s="985" t="s">
        <v>112</v>
      </c>
      <c r="R7" s="989"/>
      <c r="S7" s="989"/>
      <c r="T7" s="993" t="s">
        <v>546</v>
      </c>
      <c r="U7" s="993" t="s">
        <v>545</v>
      </c>
    </row>
    <row r="8" spans="1:21" ht="21.75" customHeight="1">
      <c r="A8" s="988"/>
      <c r="B8" s="988"/>
      <c r="C8" s="989"/>
      <c r="D8" s="989" t="s">
        <v>127</v>
      </c>
      <c r="E8" s="989" t="s">
        <v>128</v>
      </c>
      <c r="F8" s="985"/>
      <c r="G8" s="985"/>
      <c r="H8" s="985"/>
      <c r="I8" s="985" t="s">
        <v>527</v>
      </c>
      <c r="J8" s="989" t="s">
        <v>7</v>
      </c>
      <c r="K8" s="989"/>
      <c r="L8" s="989"/>
      <c r="M8" s="989"/>
      <c r="N8" s="989"/>
      <c r="O8" s="989"/>
      <c r="P8" s="989"/>
      <c r="Q8" s="985"/>
      <c r="R8" s="989"/>
      <c r="S8" s="989"/>
      <c r="T8" s="993"/>
      <c r="U8" s="993"/>
    </row>
    <row r="9" spans="1:21" ht="84" customHeight="1">
      <c r="A9" s="988"/>
      <c r="B9" s="988"/>
      <c r="C9" s="989"/>
      <c r="D9" s="989"/>
      <c r="E9" s="989"/>
      <c r="F9" s="985"/>
      <c r="G9" s="985"/>
      <c r="H9" s="985"/>
      <c r="I9" s="985"/>
      <c r="J9" s="467" t="s">
        <v>129</v>
      </c>
      <c r="K9" s="467" t="s">
        <v>130</v>
      </c>
      <c r="L9" s="468" t="s">
        <v>105</v>
      </c>
      <c r="M9" s="468" t="s">
        <v>131</v>
      </c>
      <c r="N9" s="468" t="s">
        <v>108</v>
      </c>
      <c r="O9" s="468" t="s">
        <v>249</v>
      </c>
      <c r="P9" s="468" t="s">
        <v>111</v>
      </c>
      <c r="Q9" s="985"/>
      <c r="R9" s="989"/>
      <c r="S9" s="989"/>
      <c r="T9" s="993"/>
      <c r="U9" s="993"/>
    </row>
    <row r="10" spans="1:22" ht="18.75" customHeight="1">
      <c r="A10" s="990" t="s">
        <v>6</v>
      </c>
      <c r="B10" s="990"/>
      <c r="C10" s="466">
        <v>1</v>
      </c>
      <c r="D10" s="466">
        <v>2</v>
      </c>
      <c r="E10" s="466">
        <v>3</v>
      </c>
      <c r="F10" s="466">
        <v>4</v>
      </c>
      <c r="G10" s="466">
        <v>5</v>
      </c>
      <c r="H10" s="466">
        <v>6</v>
      </c>
      <c r="I10" s="466">
        <v>7</v>
      </c>
      <c r="J10" s="466">
        <v>8</v>
      </c>
      <c r="K10" s="466">
        <v>9</v>
      </c>
      <c r="L10" s="466">
        <v>10</v>
      </c>
      <c r="M10" s="466">
        <v>11</v>
      </c>
      <c r="N10" s="466">
        <v>12</v>
      </c>
      <c r="O10" s="466">
        <v>13</v>
      </c>
      <c r="P10" s="466">
        <v>14</v>
      </c>
      <c r="Q10" s="466">
        <v>15</v>
      </c>
      <c r="R10" s="466">
        <v>16</v>
      </c>
      <c r="S10" s="466">
        <v>17</v>
      </c>
      <c r="T10" s="466">
        <v>18</v>
      </c>
      <c r="U10" s="466">
        <v>19</v>
      </c>
      <c r="V10" s="488"/>
    </row>
    <row r="11" spans="1:22" ht="18.75" customHeight="1">
      <c r="A11" s="997" t="s">
        <v>63</v>
      </c>
      <c r="B11" s="997"/>
      <c r="C11" s="519">
        <f aca="true" t="shared" si="0" ref="C11:R11">+C12+C22</f>
        <v>13978</v>
      </c>
      <c r="D11" s="519">
        <f t="shared" si="0"/>
        <v>6334</v>
      </c>
      <c r="E11" s="519">
        <f t="shared" si="0"/>
        <v>7644</v>
      </c>
      <c r="F11" s="519">
        <f t="shared" si="0"/>
        <v>106</v>
      </c>
      <c r="G11" s="519">
        <f t="shared" si="0"/>
        <v>3</v>
      </c>
      <c r="H11" s="519">
        <f t="shared" si="0"/>
        <v>13872</v>
      </c>
      <c r="I11" s="519">
        <f t="shared" si="0"/>
        <v>11463</v>
      </c>
      <c r="J11" s="519">
        <f t="shared" si="0"/>
        <v>5903</v>
      </c>
      <c r="K11" s="519">
        <f t="shared" si="0"/>
        <v>148</v>
      </c>
      <c r="L11" s="519">
        <f t="shared" si="0"/>
        <v>5157</v>
      </c>
      <c r="M11" s="519">
        <f t="shared" si="0"/>
        <v>162</v>
      </c>
      <c r="N11" s="519">
        <f t="shared" si="0"/>
        <v>3</v>
      </c>
      <c r="O11" s="519">
        <f t="shared" si="0"/>
        <v>0</v>
      </c>
      <c r="P11" s="519">
        <f t="shared" si="0"/>
        <v>90</v>
      </c>
      <c r="Q11" s="519">
        <f t="shared" si="0"/>
        <v>2409</v>
      </c>
      <c r="R11" s="519">
        <f t="shared" si="0"/>
        <v>7821</v>
      </c>
      <c r="S11" s="520">
        <f aca="true" t="shared" si="1" ref="S11:S42">(((J11+K11))/I11)*100</f>
        <v>52.7872284742214</v>
      </c>
      <c r="T11" s="521">
        <f aca="true" t="shared" si="2" ref="T11:T42">+I11/H11</f>
        <v>0.826340830449827</v>
      </c>
      <c r="U11" s="522">
        <f aca="true" t="shared" si="3" ref="U11:U42">+R11-Q11</f>
        <v>5412</v>
      </c>
      <c r="V11" s="458">
        <f aca="true" t="shared" si="4" ref="V11:V46">+C11-(F11+G11+H11)</f>
        <v>-3</v>
      </c>
    </row>
    <row r="12" spans="1:22" ht="18.75" customHeight="1">
      <c r="A12" s="523" t="s">
        <v>0</v>
      </c>
      <c r="B12" s="543" t="s">
        <v>134</v>
      </c>
      <c r="C12" s="519">
        <f>SUM(C13:C21)</f>
        <v>368</v>
      </c>
      <c r="D12" s="519">
        <f>SUM(D13:D21)</f>
        <v>190</v>
      </c>
      <c r="E12" s="519">
        <f aca="true" t="shared" si="5" ref="E12:R12">SUM(E13:E21)</f>
        <v>178</v>
      </c>
      <c r="F12" s="519">
        <f t="shared" si="5"/>
        <v>7</v>
      </c>
      <c r="G12" s="519">
        <f t="shared" si="5"/>
        <v>3</v>
      </c>
      <c r="H12" s="519">
        <f t="shared" si="5"/>
        <v>361</v>
      </c>
      <c r="I12" s="519">
        <f t="shared" si="5"/>
        <v>280</v>
      </c>
      <c r="J12" s="519">
        <f t="shared" si="5"/>
        <v>123</v>
      </c>
      <c r="K12" s="519">
        <f t="shared" si="5"/>
        <v>0</v>
      </c>
      <c r="L12" s="519">
        <f t="shared" si="5"/>
        <v>137</v>
      </c>
      <c r="M12" s="519">
        <f t="shared" si="5"/>
        <v>10</v>
      </c>
      <c r="N12" s="519">
        <f t="shared" si="5"/>
        <v>1</v>
      </c>
      <c r="O12" s="519">
        <f t="shared" si="5"/>
        <v>0</v>
      </c>
      <c r="P12" s="519">
        <f t="shared" si="5"/>
        <v>9</v>
      </c>
      <c r="Q12" s="519">
        <f t="shared" si="5"/>
        <v>81</v>
      </c>
      <c r="R12" s="519">
        <f t="shared" si="5"/>
        <v>238</v>
      </c>
      <c r="S12" s="520">
        <f t="shared" si="1"/>
        <v>43.92857142857143</v>
      </c>
      <c r="T12" s="521">
        <f t="shared" si="2"/>
        <v>0.775623268698061</v>
      </c>
      <c r="U12" s="522">
        <f t="shared" si="3"/>
        <v>157</v>
      </c>
      <c r="V12" s="458">
        <f t="shared" si="4"/>
        <v>-3</v>
      </c>
    </row>
    <row r="13" spans="1:22" ht="18.75" customHeight="1">
      <c r="A13" s="524" t="s">
        <v>43</v>
      </c>
      <c r="B13" s="538" t="s">
        <v>433</v>
      </c>
      <c r="C13" s="519">
        <f aca="true" t="shared" si="6" ref="C13:C29">+D13+E13</f>
        <v>5</v>
      </c>
      <c r="D13" s="525"/>
      <c r="E13" s="525">
        <v>5</v>
      </c>
      <c r="F13" s="525">
        <v>2</v>
      </c>
      <c r="G13" s="525"/>
      <c r="H13" s="519">
        <f aca="true" t="shared" si="7" ref="H13:H29">SUM(I13,Q13)</f>
        <v>3</v>
      </c>
      <c r="I13" s="519">
        <f aca="true" t="shared" si="8" ref="I13:I29">SUM(J13:P13)</f>
        <v>3</v>
      </c>
      <c r="J13" s="525">
        <v>2</v>
      </c>
      <c r="K13" s="525"/>
      <c r="L13" s="525"/>
      <c r="M13" s="525"/>
      <c r="N13" s="525"/>
      <c r="O13" s="525"/>
      <c r="P13" s="525">
        <v>1</v>
      </c>
      <c r="Q13" s="525"/>
      <c r="R13" s="526">
        <f aca="true" t="shared" si="9" ref="R13:R21">SUM(L13:Q13)</f>
        <v>1</v>
      </c>
      <c r="S13" s="527">
        <f t="shared" si="1"/>
        <v>66.66666666666666</v>
      </c>
      <c r="T13" s="521">
        <f t="shared" si="2"/>
        <v>1</v>
      </c>
      <c r="U13" s="522">
        <f t="shared" si="3"/>
        <v>1</v>
      </c>
      <c r="V13" s="458">
        <f t="shared" si="4"/>
        <v>0</v>
      </c>
    </row>
    <row r="14" spans="1:22" ht="18.75" customHeight="1">
      <c r="A14" s="524" t="s">
        <v>44</v>
      </c>
      <c r="B14" s="538" t="s">
        <v>524</v>
      </c>
      <c r="C14" s="519">
        <f t="shared" si="6"/>
        <v>3</v>
      </c>
      <c r="D14" s="525"/>
      <c r="E14" s="525">
        <v>3</v>
      </c>
      <c r="F14" s="525">
        <v>2</v>
      </c>
      <c r="G14" s="525"/>
      <c r="H14" s="519">
        <f t="shared" si="7"/>
        <v>1</v>
      </c>
      <c r="I14" s="519">
        <f t="shared" si="8"/>
        <v>1</v>
      </c>
      <c r="J14" s="525">
        <v>1</v>
      </c>
      <c r="K14" s="525"/>
      <c r="L14" s="525"/>
      <c r="M14" s="525"/>
      <c r="N14" s="525"/>
      <c r="O14" s="525"/>
      <c r="P14" s="525"/>
      <c r="Q14" s="525"/>
      <c r="R14" s="526">
        <f t="shared" si="9"/>
        <v>0</v>
      </c>
      <c r="S14" s="527">
        <f t="shared" si="1"/>
        <v>100</v>
      </c>
      <c r="T14" s="521">
        <f t="shared" si="2"/>
        <v>1</v>
      </c>
      <c r="U14" s="522">
        <f t="shared" si="3"/>
        <v>0</v>
      </c>
      <c r="V14" s="458">
        <f t="shared" si="4"/>
        <v>0</v>
      </c>
    </row>
    <row r="15" spans="1:22" ht="18.75" customHeight="1">
      <c r="A15" s="524" t="s">
        <v>49</v>
      </c>
      <c r="B15" s="538" t="s">
        <v>523</v>
      </c>
      <c r="C15" s="519">
        <f t="shared" si="6"/>
        <v>31</v>
      </c>
      <c r="D15" s="519">
        <v>17</v>
      </c>
      <c r="E15" s="525">
        <v>14</v>
      </c>
      <c r="F15" s="525"/>
      <c r="G15" s="525">
        <v>2</v>
      </c>
      <c r="H15" s="519">
        <f t="shared" si="7"/>
        <v>31</v>
      </c>
      <c r="I15" s="519">
        <f t="shared" si="8"/>
        <v>27</v>
      </c>
      <c r="J15" s="525">
        <v>8</v>
      </c>
      <c r="K15" s="525"/>
      <c r="L15" s="525">
        <v>18</v>
      </c>
      <c r="M15" s="525"/>
      <c r="N15" s="525">
        <v>1</v>
      </c>
      <c r="O15" s="525"/>
      <c r="P15" s="525"/>
      <c r="Q15" s="525">
        <v>4</v>
      </c>
      <c r="R15" s="526">
        <f t="shared" si="9"/>
        <v>23</v>
      </c>
      <c r="S15" s="527">
        <f t="shared" si="1"/>
        <v>29.629629629629626</v>
      </c>
      <c r="T15" s="521">
        <f t="shared" si="2"/>
        <v>0.8709677419354839</v>
      </c>
      <c r="U15" s="522">
        <f t="shared" si="3"/>
        <v>19</v>
      </c>
      <c r="V15" s="458">
        <f t="shared" si="4"/>
        <v>-2</v>
      </c>
    </row>
    <row r="16" spans="1:22" ht="18.75" customHeight="1">
      <c r="A16" s="524" t="s">
        <v>58</v>
      </c>
      <c r="B16" s="538" t="s">
        <v>522</v>
      </c>
      <c r="C16" s="519">
        <f t="shared" si="6"/>
        <v>96</v>
      </c>
      <c r="D16" s="519">
        <v>52</v>
      </c>
      <c r="E16" s="525">
        <v>44</v>
      </c>
      <c r="F16" s="525"/>
      <c r="G16" s="525"/>
      <c r="H16" s="519">
        <f t="shared" si="7"/>
        <v>96</v>
      </c>
      <c r="I16" s="519">
        <f t="shared" si="8"/>
        <v>78</v>
      </c>
      <c r="J16" s="525">
        <v>32</v>
      </c>
      <c r="K16" s="525"/>
      <c r="L16" s="525">
        <v>40</v>
      </c>
      <c r="M16" s="525">
        <v>6</v>
      </c>
      <c r="N16" s="525"/>
      <c r="O16" s="525"/>
      <c r="P16" s="525"/>
      <c r="Q16" s="525">
        <v>18</v>
      </c>
      <c r="R16" s="526">
        <f t="shared" si="9"/>
        <v>64</v>
      </c>
      <c r="S16" s="527">
        <f t="shared" si="1"/>
        <v>41.02564102564102</v>
      </c>
      <c r="T16" s="521">
        <f t="shared" si="2"/>
        <v>0.8125</v>
      </c>
      <c r="U16" s="522">
        <f t="shared" si="3"/>
        <v>46</v>
      </c>
      <c r="V16" s="458">
        <f t="shared" si="4"/>
        <v>0</v>
      </c>
    </row>
    <row r="17" spans="1:22" ht="18.75" customHeight="1">
      <c r="A17" s="524" t="s">
        <v>59</v>
      </c>
      <c r="B17" s="544" t="s">
        <v>521</v>
      </c>
      <c r="C17" s="519">
        <f t="shared" si="6"/>
        <v>58</v>
      </c>
      <c r="D17" s="525">
        <v>26</v>
      </c>
      <c r="E17" s="525">
        <v>32</v>
      </c>
      <c r="F17" s="525">
        <v>1</v>
      </c>
      <c r="G17" s="525"/>
      <c r="H17" s="519">
        <f t="shared" si="7"/>
        <v>57</v>
      </c>
      <c r="I17" s="519">
        <f t="shared" si="8"/>
        <v>40</v>
      </c>
      <c r="J17" s="525">
        <v>23</v>
      </c>
      <c r="K17" s="525"/>
      <c r="L17" s="525">
        <v>15</v>
      </c>
      <c r="M17" s="525"/>
      <c r="N17" s="525"/>
      <c r="O17" s="525"/>
      <c r="P17" s="525">
        <v>2</v>
      </c>
      <c r="Q17" s="525">
        <v>17</v>
      </c>
      <c r="R17" s="526">
        <f t="shared" si="9"/>
        <v>34</v>
      </c>
      <c r="S17" s="527">
        <f t="shared" si="1"/>
        <v>57.49999999999999</v>
      </c>
      <c r="T17" s="521">
        <f t="shared" si="2"/>
        <v>0.7017543859649122</v>
      </c>
      <c r="U17" s="522">
        <f t="shared" si="3"/>
        <v>17</v>
      </c>
      <c r="V17" s="458">
        <f t="shared" si="4"/>
        <v>0</v>
      </c>
    </row>
    <row r="18" spans="1:22" ht="18.75" customHeight="1">
      <c r="A18" s="524" t="s">
        <v>60</v>
      </c>
      <c r="B18" s="538" t="s">
        <v>520</v>
      </c>
      <c r="C18" s="519">
        <f t="shared" si="6"/>
        <v>20</v>
      </c>
      <c r="D18" s="525">
        <v>15</v>
      </c>
      <c r="E18" s="525">
        <v>5</v>
      </c>
      <c r="F18" s="525"/>
      <c r="G18" s="525"/>
      <c r="H18" s="519">
        <f t="shared" si="7"/>
        <v>20</v>
      </c>
      <c r="I18" s="519">
        <f t="shared" si="8"/>
        <v>16</v>
      </c>
      <c r="J18" s="525">
        <v>6</v>
      </c>
      <c r="K18" s="525"/>
      <c r="L18" s="525">
        <v>9</v>
      </c>
      <c r="M18" s="525">
        <v>1</v>
      </c>
      <c r="N18" s="525"/>
      <c r="O18" s="525"/>
      <c r="P18" s="525"/>
      <c r="Q18" s="525">
        <v>4</v>
      </c>
      <c r="R18" s="526">
        <f t="shared" si="9"/>
        <v>14</v>
      </c>
      <c r="S18" s="527">
        <f t="shared" si="1"/>
        <v>37.5</v>
      </c>
      <c r="T18" s="521">
        <f t="shared" si="2"/>
        <v>0.8</v>
      </c>
      <c r="U18" s="522">
        <f t="shared" si="3"/>
        <v>10</v>
      </c>
      <c r="V18" s="458">
        <f t="shared" si="4"/>
        <v>0</v>
      </c>
    </row>
    <row r="19" spans="1:22" ht="18.75" customHeight="1">
      <c r="A19" s="524" t="s">
        <v>61</v>
      </c>
      <c r="B19" s="538" t="s">
        <v>519</v>
      </c>
      <c r="C19" s="519">
        <f t="shared" si="6"/>
        <v>46</v>
      </c>
      <c r="D19" s="525">
        <v>27</v>
      </c>
      <c r="E19" s="525">
        <v>19</v>
      </c>
      <c r="F19" s="525">
        <v>2</v>
      </c>
      <c r="G19" s="525"/>
      <c r="H19" s="519">
        <f t="shared" si="7"/>
        <v>44</v>
      </c>
      <c r="I19" s="519">
        <f t="shared" si="8"/>
        <v>31</v>
      </c>
      <c r="J19" s="525">
        <v>16</v>
      </c>
      <c r="K19" s="525"/>
      <c r="L19" s="525">
        <v>14</v>
      </c>
      <c r="M19" s="525"/>
      <c r="N19" s="525"/>
      <c r="O19" s="525"/>
      <c r="P19" s="525">
        <v>1</v>
      </c>
      <c r="Q19" s="525">
        <v>13</v>
      </c>
      <c r="R19" s="526">
        <f t="shared" si="9"/>
        <v>28</v>
      </c>
      <c r="S19" s="527">
        <f t="shared" si="1"/>
        <v>51.61290322580645</v>
      </c>
      <c r="T19" s="521">
        <f t="shared" si="2"/>
        <v>0.7045454545454546</v>
      </c>
      <c r="U19" s="522">
        <f t="shared" si="3"/>
        <v>15</v>
      </c>
      <c r="V19" s="458">
        <f t="shared" si="4"/>
        <v>0</v>
      </c>
    </row>
    <row r="20" spans="1:22" ht="18.75" customHeight="1">
      <c r="A20" s="524" t="s">
        <v>62</v>
      </c>
      <c r="B20" s="538" t="s">
        <v>518</v>
      </c>
      <c r="C20" s="519">
        <f t="shared" si="6"/>
        <v>75</v>
      </c>
      <c r="D20" s="525">
        <v>29</v>
      </c>
      <c r="E20" s="525">
        <v>46</v>
      </c>
      <c r="F20" s="525"/>
      <c r="G20" s="525"/>
      <c r="H20" s="519">
        <f t="shared" si="7"/>
        <v>75</v>
      </c>
      <c r="I20" s="519">
        <f t="shared" si="8"/>
        <v>61</v>
      </c>
      <c r="J20" s="525">
        <v>25</v>
      </c>
      <c r="K20" s="525"/>
      <c r="L20" s="525">
        <v>31</v>
      </c>
      <c r="M20" s="525">
        <v>1</v>
      </c>
      <c r="N20" s="525"/>
      <c r="O20" s="525"/>
      <c r="P20" s="525">
        <v>4</v>
      </c>
      <c r="Q20" s="525">
        <v>14</v>
      </c>
      <c r="R20" s="526">
        <f t="shared" si="9"/>
        <v>50</v>
      </c>
      <c r="S20" s="527">
        <f t="shared" si="1"/>
        <v>40.98360655737705</v>
      </c>
      <c r="T20" s="521">
        <f t="shared" si="2"/>
        <v>0.8133333333333334</v>
      </c>
      <c r="U20" s="522">
        <f t="shared" si="3"/>
        <v>36</v>
      </c>
      <c r="V20" s="458">
        <f t="shared" si="4"/>
        <v>0</v>
      </c>
    </row>
    <row r="21" spans="1:22" ht="18.75" customHeight="1">
      <c r="A21" s="524" t="s">
        <v>63</v>
      </c>
      <c r="B21" s="538" t="s">
        <v>517</v>
      </c>
      <c r="C21" s="519">
        <f t="shared" si="6"/>
        <v>34</v>
      </c>
      <c r="D21" s="525">
        <v>24</v>
      </c>
      <c r="E21" s="525">
        <v>10</v>
      </c>
      <c r="F21" s="525"/>
      <c r="G21" s="525">
        <v>1</v>
      </c>
      <c r="H21" s="519">
        <f t="shared" si="7"/>
        <v>34</v>
      </c>
      <c r="I21" s="519">
        <f t="shared" si="8"/>
        <v>23</v>
      </c>
      <c r="J21" s="525">
        <v>10</v>
      </c>
      <c r="K21" s="525"/>
      <c r="L21" s="525">
        <v>10</v>
      </c>
      <c r="M21" s="525">
        <v>2</v>
      </c>
      <c r="N21" s="525"/>
      <c r="O21" s="525"/>
      <c r="P21" s="525">
        <v>1</v>
      </c>
      <c r="Q21" s="525">
        <v>11</v>
      </c>
      <c r="R21" s="526">
        <f t="shared" si="9"/>
        <v>24</v>
      </c>
      <c r="S21" s="527">
        <f t="shared" si="1"/>
        <v>43.47826086956522</v>
      </c>
      <c r="T21" s="521">
        <f t="shared" si="2"/>
        <v>0.6764705882352942</v>
      </c>
      <c r="U21" s="522">
        <f t="shared" si="3"/>
        <v>13</v>
      </c>
      <c r="V21" s="458">
        <f t="shared" si="4"/>
        <v>-1</v>
      </c>
    </row>
    <row r="22" spans="1:22" ht="18.75" customHeight="1">
      <c r="A22" s="523" t="s">
        <v>1</v>
      </c>
      <c r="B22" s="543" t="s">
        <v>17</v>
      </c>
      <c r="C22" s="519">
        <f t="shared" si="6"/>
        <v>13610</v>
      </c>
      <c r="D22" s="519">
        <f>SUM(D23,D30,D36,D41,D45,D50,D57,D63,D69)</f>
        <v>6144</v>
      </c>
      <c r="E22" s="519">
        <f>SUM(E23,E30,E36,E41,E45,E50,E57,E63,E69)</f>
        <v>7466</v>
      </c>
      <c r="F22" s="519">
        <f>SUM(F23,F30,F36,F41,F45,F50,F57,F63,F69)</f>
        <v>99</v>
      </c>
      <c r="G22" s="519">
        <f>SUM(G23,G30,G36,G41,G45,G50,G57,G63,G69)</f>
        <v>0</v>
      </c>
      <c r="H22" s="519">
        <f t="shared" si="7"/>
        <v>13511</v>
      </c>
      <c r="I22" s="519">
        <f t="shared" si="8"/>
        <v>11183</v>
      </c>
      <c r="J22" s="519">
        <f aca="true" t="shared" si="10" ref="J22:R22">SUM(J23,J30,J36,J41,J45,J50,J57,J63,J69)</f>
        <v>5780</v>
      </c>
      <c r="K22" s="519">
        <f t="shared" si="10"/>
        <v>148</v>
      </c>
      <c r="L22" s="519">
        <f t="shared" si="10"/>
        <v>5020</v>
      </c>
      <c r="M22" s="519">
        <f t="shared" si="10"/>
        <v>152</v>
      </c>
      <c r="N22" s="519">
        <f t="shared" si="10"/>
        <v>2</v>
      </c>
      <c r="O22" s="519">
        <f t="shared" si="10"/>
        <v>0</v>
      </c>
      <c r="P22" s="519">
        <f t="shared" si="10"/>
        <v>81</v>
      </c>
      <c r="Q22" s="519">
        <f t="shared" si="10"/>
        <v>2328</v>
      </c>
      <c r="R22" s="519">
        <f t="shared" si="10"/>
        <v>7583</v>
      </c>
      <c r="S22" s="520">
        <f t="shared" si="1"/>
        <v>53.00903156576947</v>
      </c>
      <c r="T22" s="521">
        <f t="shared" si="2"/>
        <v>0.8276959514469692</v>
      </c>
      <c r="U22" s="522">
        <f t="shared" si="3"/>
        <v>5255</v>
      </c>
      <c r="V22" s="458">
        <f t="shared" si="4"/>
        <v>0</v>
      </c>
    </row>
    <row r="23" spans="1:22" ht="18.75" customHeight="1">
      <c r="A23" s="523" t="s">
        <v>43</v>
      </c>
      <c r="B23" s="543" t="s">
        <v>516</v>
      </c>
      <c r="C23" s="519">
        <f t="shared" si="6"/>
        <v>1652</v>
      </c>
      <c r="D23" s="519">
        <f>SUM(D24:D29)</f>
        <v>798</v>
      </c>
      <c r="E23" s="519">
        <f>SUM(E24:E29)</f>
        <v>854</v>
      </c>
      <c r="F23" s="519">
        <f>SUM(F24:F29)</f>
        <v>9</v>
      </c>
      <c r="G23" s="519">
        <f>SUM(G24:G29)</f>
        <v>0</v>
      </c>
      <c r="H23" s="519">
        <f t="shared" si="7"/>
        <v>1643</v>
      </c>
      <c r="I23" s="519">
        <f t="shared" si="8"/>
        <v>1317</v>
      </c>
      <c r="J23" s="519">
        <f aca="true" t="shared" si="11" ref="J23:Q23">SUM(J24:J29)</f>
        <v>608</v>
      </c>
      <c r="K23" s="519">
        <f t="shared" si="11"/>
        <v>5</v>
      </c>
      <c r="L23" s="519">
        <f t="shared" si="11"/>
        <v>641</v>
      </c>
      <c r="M23" s="519">
        <f t="shared" si="11"/>
        <v>20</v>
      </c>
      <c r="N23" s="519">
        <f t="shared" si="11"/>
        <v>0</v>
      </c>
      <c r="O23" s="519">
        <f t="shared" si="11"/>
        <v>0</v>
      </c>
      <c r="P23" s="519">
        <f t="shared" si="11"/>
        <v>43</v>
      </c>
      <c r="Q23" s="519">
        <f t="shared" si="11"/>
        <v>326</v>
      </c>
      <c r="R23" s="526">
        <f aca="true" t="shared" si="12" ref="R23:R30">SUM(L23:Q23)</f>
        <v>1030</v>
      </c>
      <c r="S23" s="520">
        <f t="shared" si="1"/>
        <v>46.54517843583903</v>
      </c>
      <c r="T23" s="521">
        <f t="shared" si="2"/>
        <v>0.8015824710894704</v>
      </c>
      <c r="U23" s="522">
        <f t="shared" si="3"/>
        <v>704</v>
      </c>
      <c r="V23" s="458">
        <f t="shared" si="4"/>
        <v>0</v>
      </c>
    </row>
    <row r="24" spans="1:22" ht="18.75" customHeight="1">
      <c r="A24" s="524" t="s">
        <v>45</v>
      </c>
      <c r="B24" s="545" t="s">
        <v>515</v>
      </c>
      <c r="C24" s="519">
        <f t="shared" si="6"/>
        <v>147</v>
      </c>
      <c r="D24" s="528">
        <f>16+26</f>
        <v>42</v>
      </c>
      <c r="E24" s="554">
        <v>105</v>
      </c>
      <c r="F24" s="554">
        <v>1</v>
      </c>
      <c r="G24" s="530"/>
      <c r="H24" s="519">
        <f t="shared" si="7"/>
        <v>146</v>
      </c>
      <c r="I24" s="519">
        <f t="shared" si="8"/>
        <v>122</v>
      </c>
      <c r="J24" s="554">
        <v>85</v>
      </c>
      <c r="K24" s="554">
        <v>1</v>
      </c>
      <c r="L24" s="577">
        <v>35</v>
      </c>
      <c r="M24" s="555">
        <v>0</v>
      </c>
      <c r="N24" s="555">
        <v>0</v>
      </c>
      <c r="O24" s="555">
        <v>0</v>
      </c>
      <c r="P24" s="555">
        <v>1</v>
      </c>
      <c r="Q24" s="554">
        <f>10+14</f>
        <v>24</v>
      </c>
      <c r="R24" s="526">
        <f t="shared" si="12"/>
        <v>60</v>
      </c>
      <c r="S24" s="527">
        <f t="shared" si="1"/>
        <v>70.49180327868852</v>
      </c>
      <c r="T24" s="521">
        <f t="shared" si="2"/>
        <v>0.8356164383561644</v>
      </c>
      <c r="U24" s="522">
        <f t="shared" si="3"/>
        <v>36</v>
      </c>
      <c r="V24" s="458">
        <f t="shared" si="4"/>
        <v>0</v>
      </c>
    </row>
    <row r="25" spans="1:22" ht="18.75" customHeight="1">
      <c r="A25" s="524" t="s">
        <v>104</v>
      </c>
      <c r="B25" s="546" t="s">
        <v>514</v>
      </c>
      <c r="C25" s="519">
        <f t="shared" si="6"/>
        <v>409</v>
      </c>
      <c r="D25" s="528">
        <v>197</v>
      </c>
      <c r="E25" s="554">
        <v>212</v>
      </c>
      <c r="F25" s="553">
        <v>6</v>
      </c>
      <c r="G25" s="530"/>
      <c r="H25" s="519">
        <f t="shared" si="7"/>
        <v>403</v>
      </c>
      <c r="I25" s="519">
        <f t="shared" si="8"/>
        <v>334</v>
      </c>
      <c r="J25" s="554">
        <v>143</v>
      </c>
      <c r="K25" s="554">
        <v>1</v>
      </c>
      <c r="L25" s="577">
        <v>146</v>
      </c>
      <c r="M25" s="554">
        <v>18</v>
      </c>
      <c r="N25" s="555">
        <v>0</v>
      </c>
      <c r="O25" s="555">
        <v>0</v>
      </c>
      <c r="P25" s="555">
        <v>26</v>
      </c>
      <c r="Q25" s="554">
        <v>69</v>
      </c>
      <c r="R25" s="526">
        <f t="shared" si="12"/>
        <v>259</v>
      </c>
      <c r="S25" s="527">
        <f t="shared" si="1"/>
        <v>43.11377245508982</v>
      </c>
      <c r="T25" s="521">
        <f t="shared" si="2"/>
        <v>0.8287841191066998</v>
      </c>
      <c r="U25" s="522">
        <f t="shared" si="3"/>
        <v>190</v>
      </c>
      <c r="V25" s="458">
        <f t="shared" si="4"/>
        <v>0</v>
      </c>
    </row>
    <row r="26" spans="1:22" ht="18.75" customHeight="1">
      <c r="A26" s="524" t="s">
        <v>106</v>
      </c>
      <c r="B26" s="547" t="s">
        <v>512</v>
      </c>
      <c r="C26" s="519">
        <f t="shared" si="6"/>
        <v>209</v>
      </c>
      <c r="D26" s="528">
        <v>116</v>
      </c>
      <c r="E26" s="554">
        <v>93</v>
      </c>
      <c r="F26" s="530"/>
      <c r="G26" s="530"/>
      <c r="H26" s="519">
        <f t="shared" si="7"/>
        <v>209</v>
      </c>
      <c r="I26" s="519">
        <f t="shared" si="8"/>
        <v>162</v>
      </c>
      <c r="J26" s="554">
        <v>74</v>
      </c>
      <c r="K26" s="554">
        <v>1</v>
      </c>
      <c r="L26" s="577">
        <v>85</v>
      </c>
      <c r="M26" s="555">
        <v>1</v>
      </c>
      <c r="N26" s="555">
        <v>0</v>
      </c>
      <c r="O26" s="555">
        <v>0</v>
      </c>
      <c r="P26" s="555">
        <v>1</v>
      </c>
      <c r="Q26" s="554">
        <v>47</v>
      </c>
      <c r="R26" s="526">
        <f t="shared" si="12"/>
        <v>134</v>
      </c>
      <c r="S26" s="527">
        <f t="shared" si="1"/>
        <v>46.2962962962963</v>
      </c>
      <c r="T26" s="521">
        <f t="shared" si="2"/>
        <v>0.7751196172248804</v>
      </c>
      <c r="U26" s="522">
        <f t="shared" si="3"/>
        <v>87</v>
      </c>
      <c r="V26" s="458">
        <f t="shared" si="4"/>
        <v>0</v>
      </c>
    </row>
    <row r="27" spans="1:22" ht="18.75" customHeight="1">
      <c r="A27" s="524" t="s">
        <v>107</v>
      </c>
      <c r="B27" s="547" t="s">
        <v>513</v>
      </c>
      <c r="C27" s="519">
        <f t="shared" si="6"/>
        <v>264</v>
      </c>
      <c r="D27" s="528">
        <v>160</v>
      </c>
      <c r="E27" s="554">
        <v>104</v>
      </c>
      <c r="F27" s="553">
        <v>1</v>
      </c>
      <c r="G27" s="530">
        <v>0</v>
      </c>
      <c r="H27" s="519">
        <f t="shared" si="7"/>
        <v>263</v>
      </c>
      <c r="I27" s="519">
        <f t="shared" si="8"/>
        <v>194</v>
      </c>
      <c r="J27" s="554">
        <v>81</v>
      </c>
      <c r="K27" s="554"/>
      <c r="L27" s="577">
        <v>102</v>
      </c>
      <c r="M27" s="555">
        <v>1</v>
      </c>
      <c r="N27" s="555"/>
      <c r="O27" s="555"/>
      <c r="P27" s="555">
        <v>10</v>
      </c>
      <c r="Q27" s="554">
        <v>69</v>
      </c>
      <c r="R27" s="526">
        <f t="shared" si="12"/>
        <v>182</v>
      </c>
      <c r="S27" s="527">
        <f t="shared" si="1"/>
        <v>41.75257731958763</v>
      </c>
      <c r="T27" s="521">
        <f t="shared" si="2"/>
        <v>0.7376425855513308</v>
      </c>
      <c r="U27" s="522">
        <f t="shared" si="3"/>
        <v>113</v>
      </c>
      <c r="V27" s="458">
        <f t="shared" si="4"/>
        <v>0</v>
      </c>
    </row>
    <row r="28" spans="1:22" ht="18.75" customHeight="1">
      <c r="A28" s="524" t="s">
        <v>109</v>
      </c>
      <c r="B28" s="547" t="s">
        <v>511</v>
      </c>
      <c r="C28" s="519">
        <f t="shared" si="6"/>
        <v>381</v>
      </c>
      <c r="D28" s="528">
        <v>167</v>
      </c>
      <c r="E28" s="554">
        <v>214</v>
      </c>
      <c r="F28" s="553"/>
      <c r="G28" s="530"/>
      <c r="H28" s="519">
        <f t="shared" si="7"/>
        <v>381</v>
      </c>
      <c r="I28" s="519">
        <f t="shared" si="8"/>
        <v>323</v>
      </c>
      <c r="J28" s="554">
        <v>129</v>
      </c>
      <c r="K28" s="554">
        <v>1</v>
      </c>
      <c r="L28" s="577">
        <v>193</v>
      </c>
      <c r="M28" s="555"/>
      <c r="N28" s="555"/>
      <c r="O28" s="555"/>
      <c r="P28" s="555"/>
      <c r="Q28" s="554">
        <v>58</v>
      </c>
      <c r="R28" s="526">
        <f t="shared" si="12"/>
        <v>251</v>
      </c>
      <c r="S28" s="527">
        <f t="shared" si="1"/>
        <v>40.24767801857585</v>
      </c>
      <c r="T28" s="521">
        <f t="shared" si="2"/>
        <v>0.847769028871391</v>
      </c>
      <c r="U28" s="522">
        <f t="shared" si="3"/>
        <v>193</v>
      </c>
      <c r="V28" s="458">
        <f t="shared" si="4"/>
        <v>0</v>
      </c>
    </row>
    <row r="29" spans="1:22" ht="18.75" customHeight="1">
      <c r="A29" s="524" t="s">
        <v>110</v>
      </c>
      <c r="B29" s="546" t="s">
        <v>510</v>
      </c>
      <c r="C29" s="519">
        <f t="shared" si="6"/>
        <v>242</v>
      </c>
      <c r="D29" s="528">
        <v>116</v>
      </c>
      <c r="E29" s="554">
        <v>126</v>
      </c>
      <c r="F29" s="553">
        <v>1</v>
      </c>
      <c r="G29" s="530">
        <v>0</v>
      </c>
      <c r="H29" s="519">
        <f t="shared" si="7"/>
        <v>241</v>
      </c>
      <c r="I29" s="519">
        <f t="shared" si="8"/>
        <v>182</v>
      </c>
      <c r="J29" s="554">
        <v>96</v>
      </c>
      <c r="K29" s="554">
        <v>1</v>
      </c>
      <c r="L29" s="577">
        <v>80</v>
      </c>
      <c r="M29" s="555">
        <v>0</v>
      </c>
      <c r="N29" s="555">
        <v>0</v>
      </c>
      <c r="O29" s="555">
        <v>0</v>
      </c>
      <c r="P29" s="555">
        <v>5</v>
      </c>
      <c r="Q29" s="554">
        <v>59</v>
      </c>
      <c r="R29" s="526">
        <f t="shared" si="12"/>
        <v>144</v>
      </c>
      <c r="S29" s="527">
        <f t="shared" si="1"/>
        <v>53.2967032967033</v>
      </c>
      <c r="T29" s="521">
        <f t="shared" si="2"/>
        <v>0.7551867219917012</v>
      </c>
      <c r="U29" s="522">
        <f t="shared" si="3"/>
        <v>85</v>
      </c>
      <c r="V29" s="458">
        <f t="shared" si="4"/>
        <v>0</v>
      </c>
    </row>
    <row r="30" spans="1:22" ht="18.75" customHeight="1">
      <c r="A30" s="523" t="s">
        <v>44</v>
      </c>
      <c r="B30" s="543" t="s">
        <v>509</v>
      </c>
      <c r="C30" s="519">
        <f>C31+C32+C33+C34+C35</f>
        <v>1859</v>
      </c>
      <c r="D30" s="519">
        <f>D31+D32+D33+D34+D35</f>
        <v>810</v>
      </c>
      <c r="E30" s="519">
        <f>E31+E32+E33+E34+E35</f>
        <v>1049</v>
      </c>
      <c r="F30" s="519">
        <f>F31+F32+F33+F34+F35</f>
        <v>18</v>
      </c>
      <c r="G30" s="519">
        <f>G31+G32+G33+G34+G35</f>
        <v>0</v>
      </c>
      <c r="H30" s="519">
        <f aca="true" t="shared" si="13" ref="H30:H35">I30+Q30</f>
        <v>1841</v>
      </c>
      <c r="I30" s="519">
        <f aca="true" t="shared" si="14" ref="I30:Q30">I31+I32+I33+I34+I35</f>
        <v>1421</v>
      </c>
      <c r="J30" s="519">
        <f t="shared" si="14"/>
        <v>842</v>
      </c>
      <c r="K30" s="519">
        <f t="shared" si="14"/>
        <v>17</v>
      </c>
      <c r="L30" s="519">
        <f t="shared" si="14"/>
        <v>542</v>
      </c>
      <c r="M30" s="519">
        <f t="shared" si="14"/>
        <v>2</v>
      </c>
      <c r="N30" s="519">
        <f t="shared" si="14"/>
        <v>1</v>
      </c>
      <c r="O30" s="519">
        <f t="shared" si="14"/>
        <v>0</v>
      </c>
      <c r="P30" s="519">
        <f t="shared" si="14"/>
        <v>17</v>
      </c>
      <c r="Q30" s="519">
        <f t="shared" si="14"/>
        <v>420</v>
      </c>
      <c r="R30" s="526">
        <f t="shared" si="12"/>
        <v>982</v>
      </c>
      <c r="S30" s="520">
        <f t="shared" si="1"/>
        <v>60.45038705137228</v>
      </c>
      <c r="T30" s="521">
        <f t="shared" si="2"/>
        <v>0.7718631178707225</v>
      </c>
      <c r="U30" s="522">
        <f t="shared" si="3"/>
        <v>562</v>
      </c>
      <c r="V30" s="458">
        <f t="shared" si="4"/>
        <v>0</v>
      </c>
    </row>
    <row r="31" spans="1:22" ht="18.75" customHeight="1">
      <c r="A31" s="524" t="s">
        <v>47</v>
      </c>
      <c r="B31" s="545" t="s">
        <v>508</v>
      </c>
      <c r="C31" s="519">
        <f>+D31+E31</f>
        <v>136</v>
      </c>
      <c r="D31" s="533">
        <v>19</v>
      </c>
      <c r="E31" s="529">
        <v>117</v>
      </c>
      <c r="F31" s="529">
        <v>2</v>
      </c>
      <c r="G31" s="533"/>
      <c r="H31" s="525">
        <f t="shared" si="13"/>
        <v>134</v>
      </c>
      <c r="I31" s="519">
        <f>J31+K31+L31+M31+N31+O31+P31</f>
        <v>128</v>
      </c>
      <c r="J31" s="525">
        <v>107</v>
      </c>
      <c r="K31" s="525">
        <v>0</v>
      </c>
      <c r="L31" s="525">
        <v>21</v>
      </c>
      <c r="M31" s="531">
        <v>0</v>
      </c>
      <c r="N31" s="531">
        <v>0</v>
      </c>
      <c r="O31" s="531">
        <v>0</v>
      </c>
      <c r="P31" s="531">
        <v>0</v>
      </c>
      <c r="Q31" s="529">
        <v>6</v>
      </c>
      <c r="R31" s="534">
        <f>+Q31+P31+O31+N31+M31+L31</f>
        <v>27</v>
      </c>
      <c r="S31" s="527">
        <f t="shared" si="1"/>
        <v>83.59375</v>
      </c>
      <c r="T31" s="521">
        <f t="shared" si="2"/>
        <v>0.9552238805970149</v>
      </c>
      <c r="U31" s="522">
        <f t="shared" si="3"/>
        <v>21</v>
      </c>
      <c r="V31" s="458">
        <f t="shared" si="4"/>
        <v>0</v>
      </c>
    </row>
    <row r="32" spans="1:22" ht="18.75" customHeight="1">
      <c r="A32" s="524" t="s">
        <v>48</v>
      </c>
      <c r="B32" s="546" t="s">
        <v>507</v>
      </c>
      <c r="C32" s="519">
        <f>+D32+E32</f>
        <v>570</v>
      </c>
      <c r="D32" s="533">
        <v>301</v>
      </c>
      <c r="E32" s="529">
        <v>269</v>
      </c>
      <c r="F32" s="532">
        <v>1</v>
      </c>
      <c r="G32" s="533"/>
      <c r="H32" s="519">
        <f t="shared" si="13"/>
        <v>569</v>
      </c>
      <c r="I32" s="519">
        <f>J32+K32+L32+M32+N32+O32+P32</f>
        <v>368</v>
      </c>
      <c r="J32" s="529">
        <v>161</v>
      </c>
      <c r="K32" s="529">
        <v>7</v>
      </c>
      <c r="L32" s="529">
        <v>200</v>
      </c>
      <c r="M32" s="531">
        <v>0</v>
      </c>
      <c r="N32" s="531">
        <v>0</v>
      </c>
      <c r="O32" s="531">
        <v>0</v>
      </c>
      <c r="P32" s="531">
        <v>0</v>
      </c>
      <c r="Q32" s="529">
        <v>201</v>
      </c>
      <c r="R32" s="526">
        <f>+Q32+P32+O32+N32+M32+L32</f>
        <v>401</v>
      </c>
      <c r="S32" s="527">
        <f t="shared" si="1"/>
        <v>45.65217391304348</v>
      </c>
      <c r="T32" s="521">
        <f t="shared" si="2"/>
        <v>0.6467486818980668</v>
      </c>
      <c r="U32" s="522">
        <f t="shared" si="3"/>
        <v>200</v>
      </c>
      <c r="V32" s="458">
        <f t="shared" si="4"/>
        <v>0</v>
      </c>
    </row>
    <row r="33" spans="1:22" ht="18.75" customHeight="1">
      <c r="A33" s="524" t="s">
        <v>506</v>
      </c>
      <c r="B33" s="547" t="s">
        <v>505</v>
      </c>
      <c r="C33" s="519">
        <f>+D33+E33</f>
        <v>402</v>
      </c>
      <c r="D33" s="533">
        <v>211</v>
      </c>
      <c r="E33" s="529">
        <v>191</v>
      </c>
      <c r="F33" s="532">
        <v>4</v>
      </c>
      <c r="G33" s="533"/>
      <c r="H33" s="519">
        <f t="shared" si="13"/>
        <v>398</v>
      </c>
      <c r="I33" s="519">
        <f>J33+K33+L33+M33+N33+O33+P33</f>
        <v>271</v>
      </c>
      <c r="J33" s="525">
        <v>158</v>
      </c>
      <c r="K33" s="529">
        <v>2</v>
      </c>
      <c r="L33" s="525">
        <v>111</v>
      </c>
      <c r="M33" s="531">
        <v>0</v>
      </c>
      <c r="N33" s="531">
        <v>0</v>
      </c>
      <c r="O33" s="531">
        <v>0</v>
      </c>
      <c r="P33" s="531">
        <v>0</v>
      </c>
      <c r="Q33" s="529">
        <v>127</v>
      </c>
      <c r="R33" s="526">
        <f>+Q33+P33+O33+N33+M33+L33</f>
        <v>238</v>
      </c>
      <c r="S33" s="527">
        <f t="shared" si="1"/>
        <v>59.040590405904055</v>
      </c>
      <c r="T33" s="521">
        <f t="shared" si="2"/>
        <v>0.6809045226130653</v>
      </c>
      <c r="U33" s="522">
        <f t="shared" si="3"/>
        <v>111</v>
      </c>
      <c r="V33" s="458">
        <f t="shared" si="4"/>
        <v>0</v>
      </c>
    </row>
    <row r="34" spans="1:22" ht="18.75" customHeight="1">
      <c r="A34" s="524" t="s">
        <v>504</v>
      </c>
      <c r="B34" s="547" t="s">
        <v>503</v>
      </c>
      <c r="C34" s="519">
        <f>+D34+E34</f>
        <v>261</v>
      </c>
      <c r="D34" s="533">
        <v>90</v>
      </c>
      <c r="E34" s="529">
        <v>171</v>
      </c>
      <c r="F34" s="532">
        <v>6</v>
      </c>
      <c r="G34" s="533"/>
      <c r="H34" s="519">
        <f t="shared" si="13"/>
        <v>255</v>
      </c>
      <c r="I34" s="519">
        <f>J34+K34+L34+M34+N34+O34+P34</f>
        <v>199</v>
      </c>
      <c r="J34" s="525">
        <v>122</v>
      </c>
      <c r="K34" s="529">
        <v>3</v>
      </c>
      <c r="L34" s="525">
        <v>59</v>
      </c>
      <c r="M34" s="531">
        <v>1</v>
      </c>
      <c r="N34" s="531"/>
      <c r="O34" s="531"/>
      <c r="P34" s="531">
        <v>14</v>
      </c>
      <c r="Q34" s="529">
        <v>56</v>
      </c>
      <c r="R34" s="526">
        <f>+Q34+P34+O34+N34+M34+L34</f>
        <v>130</v>
      </c>
      <c r="S34" s="527">
        <f t="shared" si="1"/>
        <v>62.8140703517588</v>
      </c>
      <c r="T34" s="521">
        <f t="shared" si="2"/>
        <v>0.7803921568627451</v>
      </c>
      <c r="U34" s="522">
        <f t="shared" si="3"/>
        <v>74</v>
      </c>
      <c r="V34" s="458">
        <f t="shared" si="4"/>
        <v>0</v>
      </c>
    </row>
    <row r="35" spans="1:22" ht="18.75" customHeight="1">
      <c r="A35" s="524" t="s">
        <v>502</v>
      </c>
      <c r="B35" s="546" t="s">
        <v>501</v>
      </c>
      <c r="C35" s="519">
        <f>+D35+E35</f>
        <v>490</v>
      </c>
      <c r="D35" s="533">
        <v>189</v>
      </c>
      <c r="E35" s="529">
        <v>301</v>
      </c>
      <c r="F35" s="532">
        <v>5</v>
      </c>
      <c r="G35" s="533"/>
      <c r="H35" s="519">
        <f t="shared" si="13"/>
        <v>485</v>
      </c>
      <c r="I35" s="519">
        <f>J35+K35+L35+M35+N35+O35+P35</f>
        <v>455</v>
      </c>
      <c r="J35" s="529">
        <v>294</v>
      </c>
      <c r="K35" s="529">
        <v>5</v>
      </c>
      <c r="L35" s="529">
        <v>151</v>
      </c>
      <c r="M35" s="529">
        <v>1</v>
      </c>
      <c r="N35" s="531">
        <v>1</v>
      </c>
      <c r="O35" s="531">
        <v>0</v>
      </c>
      <c r="P35" s="531">
        <v>3</v>
      </c>
      <c r="Q35" s="529">
        <v>30</v>
      </c>
      <c r="R35" s="526">
        <f>+Q35+P35+O35+N35+M35+L35</f>
        <v>186</v>
      </c>
      <c r="S35" s="527">
        <f t="shared" si="1"/>
        <v>65.71428571428571</v>
      </c>
      <c r="T35" s="521">
        <f t="shared" si="2"/>
        <v>0.9381443298969072</v>
      </c>
      <c r="U35" s="522">
        <f t="shared" si="3"/>
        <v>156</v>
      </c>
      <c r="V35" s="458">
        <f t="shared" si="4"/>
        <v>0</v>
      </c>
    </row>
    <row r="36" spans="1:22" ht="18.75" customHeight="1">
      <c r="A36" s="523" t="s">
        <v>49</v>
      </c>
      <c r="B36" s="543" t="s">
        <v>500</v>
      </c>
      <c r="C36" s="519">
        <f>C37+C38+C39+C40</f>
        <v>1034</v>
      </c>
      <c r="D36" s="519">
        <f>D37+D38+D39+D40</f>
        <v>511</v>
      </c>
      <c r="E36" s="519">
        <f>E37+E38+E39+E40</f>
        <v>523</v>
      </c>
      <c r="F36" s="519">
        <f>F37+F38+F39+F40</f>
        <v>6</v>
      </c>
      <c r="G36" s="519">
        <f>G37+G38+G39+G40</f>
        <v>0</v>
      </c>
      <c r="H36" s="519">
        <f aca="true" t="shared" si="15" ref="H36:R36">+H37+H38+H39+H40</f>
        <v>1028</v>
      </c>
      <c r="I36" s="519">
        <f t="shared" si="15"/>
        <v>792</v>
      </c>
      <c r="J36" s="519">
        <f t="shared" si="15"/>
        <v>395</v>
      </c>
      <c r="K36" s="519">
        <f t="shared" si="15"/>
        <v>2</v>
      </c>
      <c r="L36" s="519">
        <f t="shared" si="15"/>
        <v>386</v>
      </c>
      <c r="M36" s="519">
        <f t="shared" si="15"/>
        <v>5</v>
      </c>
      <c r="N36" s="519">
        <f t="shared" si="15"/>
        <v>0</v>
      </c>
      <c r="O36" s="519">
        <f t="shared" si="15"/>
        <v>0</v>
      </c>
      <c r="P36" s="519">
        <f t="shared" si="15"/>
        <v>4</v>
      </c>
      <c r="Q36" s="519">
        <f t="shared" si="15"/>
        <v>236</v>
      </c>
      <c r="R36" s="519">
        <f t="shared" si="15"/>
        <v>631</v>
      </c>
      <c r="S36" s="520">
        <f t="shared" si="1"/>
        <v>50.12626262626263</v>
      </c>
      <c r="T36" s="521">
        <f t="shared" si="2"/>
        <v>0.7704280155642024</v>
      </c>
      <c r="U36" s="522">
        <f t="shared" si="3"/>
        <v>395</v>
      </c>
      <c r="V36" s="458">
        <f t="shared" si="4"/>
        <v>0</v>
      </c>
    </row>
    <row r="37" spans="1:22" ht="18.75" customHeight="1">
      <c r="A37" s="524" t="s">
        <v>113</v>
      </c>
      <c r="B37" s="538" t="s">
        <v>499</v>
      </c>
      <c r="C37" s="519">
        <f aca="true" t="shared" si="16" ref="C37:C73">+D37+E37</f>
        <v>35</v>
      </c>
      <c r="D37" s="531">
        <v>4</v>
      </c>
      <c r="E37" s="531">
        <v>31</v>
      </c>
      <c r="F37" s="530"/>
      <c r="G37" s="525"/>
      <c r="H37" s="519">
        <f>I37+Q37</f>
        <v>35</v>
      </c>
      <c r="I37" s="519">
        <f>J37+K37+L37+M37+N37+O37+P37</f>
        <v>35</v>
      </c>
      <c r="J37" s="531">
        <v>32</v>
      </c>
      <c r="K37" s="531">
        <v>1</v>
      </c>
      <c r="L37" s="531">
        <v>2</v>
      </c>
      <c r="M37" s="531"/>
      <c r="N37" s="531"/>
      <c r="O37" s="531"/>
      <c r="P37" s="535"/>
      <c r="Q37" s="536"/>
      <c r="R37" s="526">
        <f>+Q37+P37+O37+N37+M37+L37</f>
        <v>2</v>
      </c>
      <c r="S37" s="527">
        <f t="shared" si="1"/>
        <v>94.28571428571428</v>
      </c>
      <c r="T37" s="521">
        <f t="shared" si="2"/>
        <v>1</v>
      </c>
      <c r="U37" s="522">
        <f t="shared" si="3"/>
        <v>2</v>
      </c>
      <c r="V37" s="458">
        <f t="shared" si="4"/>
        <v>0</v>
      </c>
    </row>
    <row r="38" spans="1:22" ht="18.75" customHeight="1">
      <c r="A38" s="524" t="s">
        <v>114</v>
      </c>
      <c r="B38" s="538" t="s">
        <v>498</v>
      </c>
      <c r="C38" s="519">
        <f t="shared" si="16"/>
        <v>250</v>
      </c>
      <c r="D38" s="574">
        <v>116</v>
      </c>
      <c r="E38" s="574">
        <v>134</v>
      </c>
      <c r="F38" s="574">
        <v>1</v>
      </c>
      <c r="G38" s="525"/>
      <c r="H38" s="519">
        <f>I38+Q38</f>
        <v>249</v>
      </c>
      <c r="I38" s="519">
        <f>J38+K38+L38+M38+N38+O38+P38</f>
        <v>205</v>
      </c>
      <c r="J38" s="574">
        <v>101</v>
      </c>
      <c r="K38" s="524"/>
      <c r="L38" s="574">
        <v>102</v>
      </c>
      <c r="M38" s="574">
        <v>2</v>
      </c>
      <c r="N38" s="524"/>
      <c r="O38" s="524"/>
      <c r="P38" s="537"/>
      <c r="Q38" s="575">
        <v>44</v>
      </c>
      <c r="R38" s="526">
        <f>+Q38+P38+O38+N38+M38+L38</f>
        <v>148</v>
      </c>
      <c r="S38" s="527">
        <f t="shared" si="1"/>
        <v>49.26829268292683</v>
      </c>
      <c r="T38" s="521">
        <f t="shared" si="2"/>
        <v>0.8232931726907631</v>
      </c>
      <c r="U38" s="522">
        <f t="shared" si="3"/>
        <v>104</v>
      </c>
      <c r="V38" s="458">
        <f t="shared" si="4"/>
        <v>0</v>
      </c>
    </row>
    <row r="39" spans="1:22" ht="18.75" customHeight="1">
      <c r="A39" s="524" t="s">
        <v>115</v>
      </c>
      <c r="B39" s="538" t="s">
        <v>497</v>
      </c>
      <c r="C39" s="519">
        <f t="shared" si="16"/>
        <v>453</v>
      </c>
      <c r="D39" s="574">
        <v>233</v>
      </c>
      <c r="E39" s="574">
        <v>220</v>
      </c>
      <c r="F39" s="574">
        <v>5</v>
      </c>
      <c r="G39" s="525"/>
      <c r="H39" s="519">
        <f>I39+Q39</f>
        <v>448</v>
      </c>
      <c r="I39" s="519">
        <f>J39+K39+L39+M39+N39+O39+P39</f>
        <v>309</v>
      </c>
      <c r="J39" s="574">
        <v>149</v>
      </c>
      <c r="K39" s="574">
        <v>1</v>
      </c>
      <c r="L39" s="574">
        <v>157</v>
      </c>
      <c r="M39" s="574">
        <v>2</v>
      </c>
      <c r="N39" s="524"/>
      <c r="O39" s="524"/>
      <c r="P39" s="537"/>
      <c r="Q39" s="575">
        <v>139</v>
      </c>
      <c r="R39" s="526">
        <f>+Q39+P39+O39+N39+M39+L39</f>
        <v>298</v>
      </c>
      <c r="S39" s="527">
        <f t="shared" si="1"/>
        <v>48.54368932038835</v>
      </c>
      <c r="T39" s="521">
        <f t="shared" si="2"/>
        <v>0.6897321428571429</v>
      </c>
      <c r="U39" s="522">
        <f t="shared" si="3"/>
        <v>159</v>
      </c>
      <c r="V39" s="458">
        <f t="shared" si="4"/>
        <v>0</v>
      </c>
    </row>
    <row r="40" spans="1:22" ht="18.75" customHeight="1">
      <c r="A40" s="524" t="s">
        <v>496</v>
      </c>
      <c r="B40" s="538" t="s">
        <v>495</v>
      </c>
      <c r="C40" s="519">
        <f t="shared" si="16"/>
        <v>296</v>
      </c>
      <c r="D40" s="574">
        <v>158</v>
      </c>
      <c r="E40" s="574">
        <v>138</v>
      </c>
      <c r="F40" s="524"/>
      <c r="G40" s="525"/>
      <c r="H40" s="519">
        <f>I40+Q40</f>
        <v>296</v>
      </c>
      <c r="I40" s="519">
        <f>J40+K40+L40+M40+N40+O40+P40</f>
        <v>243</v>
      </c>
      <c r="J40" s="574">
        <v>113</v>
      </c>
      <c r="K40" s="524"/>
      <c r="L40" s="574">
        <v>125</v>
      </c>
      <c r="M40" s="574">
        <v>1</v>
      </c>
      <c r="N40" s="524"/>
      <c r="O40" s="524"/>
      <c r="P40" s="576">
        <v>4</v>
      </c>
      <c r="Q40" s="575">
        <v>53</v>
      </c>
      <c r="R40" s="526">
        <f>+Q40+P40+O40+N40+M40+L40</f>
        <v>183</v>
      </c>
      <c r="S40" s="527">
        <f t="shared" si="1"/>
        <v>46.50205761316872</v>
      </c>
      <c r="T40" s="521">
        <f t="shared" si="2"/>
        <v>0.8209459459459459</v>
      </c>
      <c r="U40" s="522">
        <f t="shared" si="3"/>
        <v>130</v>
      </c>
      <c r="V40" s="458">
        <f t="shared" si="4"/>
        <v>0</v>
      </c>
    </row>
    <row r="41" spans="1:22" ht="18.75" customHeight="1">
      <c r="A41" s="523" t="s">
        <v>58</v>
      </c>
      <c r="B41" s="543" t="s">
        <v>494</v>
      </c>
      <c r="C41" s="519">
        <f t="shared" si="16"/>
        <v>916</v>
      </c>
      <c r="D41" s="519">
        <f>+D42+D43+D44</f>
        <v>324</v>
      </c>
      <c r="E41" s="519">
        <f aca="true" t="shared" si="17" ref="E41:R41">+E42+E43+E44</f>
        <v>592</v>
      </c>
      <c r="F41" s="519">
        <f t="shared" si="17"/>
        <v>5</v>
      </c>
      <c r="G41" s="519">
        <f t="shared" si="17"/>
        <v>0</v>
      </c>
      <c r="H41" s="519">
        <f t="shared" si="17"/>
        <v>911</v>
      </c>
      <c r="I41" s="519">
        <f t="shared" si="17"/>
        <v>749</v>
      </c>
      <c r="J41" s="519">
        <f t="shared" si="17"/>
        <v>441</v>
      </c>
      <c r="K41" s="519">
        <f t="shared" si="17"/>
        <v>20</v>
      </c>
      <c r="L41" s="519">
        <f t="shared" si="17"/>
        <v>288</v>
      </c>
      <c r="M41" s="519">
        <f t="shared" si="17"/>
        <v>0</v>
      </c>
      <c r="N41" s="519">
        <f t="shared" si="17"/>
        <v>0</v>
      </c>
      <c r="O41" s="519">
        <f t="shared" si="17"/>
        <v>0</v>
      </c>
      <c r="P41" s="519">
        <f t="shared" si="17"/>
        <v>0</v>
      </c>
      <c r="Q41" s="519">
        <f t="shared" si="17"/>
        <v>162</v>
      </c>
      <c r="R41" s="519">
        <f t="shared" si="17"/>
        <v>450</v>
      </c>
      <c r="S41" s="520">
        <f t="shared" si="1"/>
        <v>61.548731642189594</v>
      </c>
      <c r="T41" s="521">
        <f t="shared" si="2"/>
        <v>0.8221734357848518</v>
      </c>
      <c r="U41" s="522">
        <f t="shared" si="3"/>
        <v>288</v>
      </c>
      <c r="V41" s="458">
        <f t="shared" si="4"/>
        <v>0</v>
      </c>
    </row>
    <row r="42" spans="1:22" ht="18.75" customHeight="1">
      <c r="A42" s="524" t="s">
        <v>116</v>
      </c>
      <c r="B42" s="538" t="s">
        <v>493</v>
      </c>
      <c r="C42" s="519">
        <f t="shared" si="16"/>
        <v>212</v>
      </c>
      <c r="D42" s="531">
        <v>44</v>
      </c>
      <c r="E42" s="531">
        <v>168</v>
      </c>
      <c r="F42" s="531">
        <v>2</v>
      </c>
      <c r="G42" s="531"/>
      <c r="H42" s="519">
        <f>+I42+Q42</f>
        <v>210</v>
      </c>
      <c r="I42" s="519">
        <f>+J42+K42+L42+M42+N42+O42+P42</f>
        <v>164</v>
      </c>
      <c r="J42" s="531">
        <v>123</v>
      </c>
      <c r="K42" s="531">
        <v>4</v>
      </c>
      <c r="L42" s="531">
        <v>37</v>
      </c>
      <c r="M42" s="531">
        <v>0</v>
      </c>
      <c r="N42" s="531">
        <v>0</v>
      </c>
      <c r="O42" s="531">
        <v>0</v>
      </c>
      <c r="P42" s="535">
        <v>0</v>
      </c>
      <c r="Q42" s="397">
        <v>46</v>
      </c>
      <c r="R42" s="526">
        <f aca="true" t="shared" si="18" ref="R42:R73">SUM(L42:Q42)</f>
        <v>83</v>
      </c>
      <c r="S42" s="527">
        <f t="shared" si="1"/>
        <v>77.4390243902439</v>
      </c>
      <c r="T42" s="521">
        <f t="shared" si="2"/>
        <v>0.780952380952381</v>
      </c>
      <c r="U42" s="522">
        <f t="shared" si="3"/>
        <v>37</v>
      </c>
      <c r="V42" s="458">
        <f t="shared" si="4"/>
        <v>0</v>
      </c>
    </row>
    <row r="43" spans="1:22" ht="18.75" customHeight="1">
      <c r="A43" s="524" t="s">
        <v>117</v>
      </c>
      <c r="B43" s="538" t="s">
        <v>492</v>
      </c>
      <c r="C43" s="519">
        <f t="shared" si="16"/>
        <v>306</v>
      </c>
      <c r="D43" s="531">
        <v>132</v>
      </c>
      <c r="E43" s="531">
        <v>174</v>
      </c>
      <c r="F43" s="531">
        <v>2</v>
      </c>
      <c r="G43" s="531"/>
      <c r="H43" s="519">
        <f>+I43+Q43</f>
        <v>304</v>
      </c>
      <c r="I43" s="519">
        <f>+J43+K43+L43+M43+N43+O43+P43</f>
        <v>263</v>
      </c>
      <c r="J43" s="531">
        <v>125</v>
      </c>
      <c r="K43" s="531">
        <v>7</v>
      </c>
      <c r="L43" s="531">
        <v>131</v>
      </c>
      <c r="M43" s="531">
        <v>0</v>
      </c>
      <c r="N43" s="531">
        <v>0</v>
      </c>
      <c r="O43" s="531">
        <v>0</v>
      </c>
      <c r="P43" s="535">
        <v>0</v>
      </c>
      <c r="Q43" s="397">
        <v>41</v>
      </c>
      <c r="R43" s="526">
        <f t="shared" si="18"/>
        <v>172</v>
      </c>
      <c r="S43" s="527">
        <f aca="true" t="shared" si="19" ref="S43:S73">(((J43+K43))/I43)*100</f>
        <v>50.19011406844106</v>
      </c>
      <c r="T43" s="521">
        <f aca="true" t="shared" si="20" ref="T43:T73">+I43/H43</f>
        <v>0.8651315789473685</v>
      </c>
      <c r="U43" s="522">
        <f aca="true" t="shared" si="21" ref="U43:U73">+R43-Q43</f>
        <v>131</v>
      </c>
      <c r="V43" s="458">
        <f t="shared" si="4"/>
        <v>0</v>
      </c>
    </row>
    <row r="44" spans="1:22" ht="18.75" customHeight="1">
      <c r="A44" s="524" t="s">
        <v>118</v>
      </c>
      <c r="B44" s="538" t="s">
        <v>491</v>
      </c>
      <c r="C44" s="519">
        <f t="shared" si="16"/>
        <v>398</v>
      </c>
      <c r="D44" s="531">
        <v>148</v>
      </c>
      <c r="E44" s="531">
        <v>250</v>
      </c>
      <c r="F44" s="531">
        <v>1</v>
      </c>
      <c r="G44" s="531"/>
      <c r="H44" s="519">
        <f>+I44+Q44</f>
        <v>397</v>
      </c>
      <c r="I44" s="519">
        <f>+J44+K44+L44+M44+N44+O44+P44</f>
        <v>322</v>
      </c>
      <c r="J44" s="531">
        <v>193</v>
      </c>
      <c r="K44" s="531">
        <v>9</v>
      </c>
      <c r="L44" s="531">
        <v>120</v>
      </c>
      <c r="M44" s="531">
        <v>0</v>
      </c>
      <c r="N44" s="531">
        <v>0</v>
      </c>
      <c r="O44" s="531">
        <v>0</v>
      </c>
      <c r="P44" s="535">
        <v>0</v>
      </c>
      <c r="Q44" s="397">
        <v>75</v>
      </c>
      <c r="R44" s="526">
        <f t="shared" si="18"/>
        <v>195</v>
      </c>
      <c r="S44" s="527">
        <f t="shared" si="19"/>
        <v>62.732919254658384</v>
      </c>
      <c r="T44" s="521">
        <f t="shared" si="20"/>
        <v>0.8110831234256927</v>
      </c>
      <c r="U44" s="522">
        <f t="shared" si="21"/>
        <v>120</v>
      </c>
      <c r="V44" s="458">
        <f t="shared" si="4"/>
        <v>0</v>
      </c>
    </row>
    <row r="45" spans="1:22" ht="18.75" customHeight="1">
      <c r="A45" s="523" t="s">
        <v>59</v>
      </c>
      <c r="B45" s="543" t="s">
        <v>490</v>
      </c>
      <c r="C45" s="519">
        <f>+C46+C47+C48+C49:C49</f>
        <v>1006</v>
      </c>
      <c r="D45" s="519">
        <f>+D46+D47+D48+D49:D49</f>
        <v>362</v>
      </c>
      <c r="E45" s="519">
        <f>+E46+E47+E48+E49:E49</f>
        <v>644</v>
      </c>
      <c r="F45" s="519">
        <f aca="true" t="shared" si="22" ref="F45:R45">+F46+F47+F48+F49:F49</f>
        <v>3</v>
      </c>
      <c r="G45" s="519">
        <f t="shared" si="22"/>
        <v>0</v>
      </c>
      <c r="H45" s="519">
        <f t="shared" si="22"/>
        <v>1003</v>
      </c>
      <c r="I45" s="519">
        <f t="shared" si="22"/>
        <v>844</v>
      </c>
      <c r="J45" s="519">
        <f t="shared" si="22"/>
        <v>483</v>
      </c>
      <c r="K45" s="519">
        <f t="shared" si="22"/>
        <v>26</v>
      </c>
      <c r="L45" s="519">
        <f t="shared" si="22"/>
        <v>329</v>
      </c>
      <c r="M45" s="519">
        <f t="shared" si="22"/>
        <v>6</v>
      </c>
      <c r="N45" s="519">
        <f t="shared" si="22"/>
        <v>0</v>
      </c>
      <c r="O45" s="519">
        <f t="shared" si="22"/>
        <v>0</v>
      </c>
      <c r="P45" s="519">
        <f t="shared" si="22"/>
        <v>0</v>
      </c>
      <c r="Q45" s="519">
        <f t="shared" si="22"/>
        <v>159</v>
      </c>
      <c r="R45" s="519">
        <f t="shared" si="22"/>
        <v>494</v>
      </c>
      <c r="S45" s="520">
        <f t="shared" si="19"/>
        <v>60.308056872037916</v>
      </c>
      <c r="T45" s="521">
        <f t="shared" si="20"/>
        <v>0.8414755732801595</v>
      </c>
      <c r="U45" s="522">
        <f t="shared" si="21"/>
        <v>335</v>
      </c>
      <c r="V45" s="458">
        <f t="shared" si="4"/>
        <v>0</v>
      </c>
    </row>
    <row r="46" spans="1:22" ht="18.75" customHeight="1">
      <c r="A46" s="524" t="s">
        <v>119</v>
      </c>
      <c r="B46" s="545" t="s">
        <v>489</v>
      </c>
      <c r="C46" s="519">
        <f t="shared" si="16"/>
        <v>224</v>
      </c>
      <c r="D46" s="578">
        <v>22</v>
      </c>
      <c r="E46" s="579">
        <v>202</v>
      </c>
      <c r="F46" s="579">
        <v>1</v>
      </c>
      <c r="G46" s="532"/>
      <c r="H46" s="519">
        <f>+I46+Q46</f>
        <v>223</v>
      </c>
      <c r="I46" s="519">
        <f>+J46+K46+L46+M46+N46+O46+P46</f>
        <v>212</v>
      </c>
      <c r="J46" s="581">
        <v>155</v>
      </c>
      <c r="K46" s="581">
        <v>7</v>
      </c>
      <c r="L46" s="581">
        <v>50</v>
      </c>
      <c r="M46" s="582">
        <v>0</v>
      </c>
      <c r="N46" s="582">
        <v>0</v>
      </c>
      <c r="O46" s="582">
        <v>0</v>
      </c>
      <c r="P46" s="582">
        <v>0</v>
      </c>
      <c r="Q46" s="579">
        <v>11</v>
      </c>
      <c r="R46" s="526">
        <f t="shared" si="18"/>
        <v>61</v>
      </c>
      <c r="S46" s="527">
        <f t="shared" si="19"/>
        <v>76.41509433962264</v>
      </c>
      <c r="T46" s="521">
        <f t="shared" si="20"/>
        <v>0.9506726457399103</v>
      </c>
      <c r="U46" s="522">
        <f t="shared" si="21"/>
        <v>50</v>
      </c>
      <c r="V46" s="458">
        <f t="shared" si="4"/>
        <v>0</v>
      </c>
    </row>
    <row r="47" spans="1:22" ht="18.75" customHeight="1">
      <c r="A47" s="524" t="s">
        <v>120</v>
      </c>
      <c r="B47" s="547" t="s">
        <v>488</v>
      </c>
      <c r="C47" s="519">
        <f t="shared" si="16"/>
        <v>233</v>
      </c>
      <c r="D47" s="578">
        <v>104</v>
      </c>
      <c r="E47" s="579">
        <v>129</v>
      </c>
      <c r="F47" s="532"/>
      <c r="G47" s="532"/>
      <c r="H47" s="519">
        <f>+I47+Q47</f>
        <v>233</v>
      </c>
      <c r="I47" s="519">
        <f>+J47+K47+L47+M47+N47+O47+P47</f>
        <v>170</v>
      </c>
      <c r="J47" s="581">
        <v>102</v>
      </c>
      <c r="K47" s="579">
        <v>4</v>
      </c>
      <c r="L47" s="581">
        <v>64</v>
      </c>
      <c r="M47" s="582">
        <v>0</v>
      </c>
      <c r="N47" s="582">
        <v>0</v>
      </c>
      <c r="O47" s="582">
        <v>0</v>
      </c>
      <c r="P47" s="582">
        <v>0</v>
      </c>
      <c r="Q47" s="579">
        <v>63</v>
      </c>
      <c r="R47" s="526">
        <f t="shared" si="18"/>
        <v>127</v>
      </c>
      <c r="S47" s="527">
        <f t="shared" si="19"/>
        <v>62.35294117647059</v>
      </c>
      <c r="T47" s="521">
        <f t="shared" si="20"/>
        <v>0.7296137339055794</v>
      </c>
      <c r="U47" s="522">
        <f t="shared" si="21"/>
        <v>64</v>
      </c>
      <c r="V47" s="458"/>
    </row>
    <row r="48" spans="1:22" ht="18.75" customHeight="1">
      <c r="A48" s="524" t="s">
        <v>121</v>
      </c>
      <c r="B48" s="546" t="s">
        <v>486</v>
      </c>
      <c r="C48" s="519">
        <f t="shared" si="16"/>
        <v>173</v>
      </c>
      <c r="D48" s="578">
        <v>53</v>
      </c>
      <c r="E48" s="579">
        <v>120</v>
      </c>
      <c r="F48" s="580">
        <v>1</v>
      </c>
      <c r="G48" s="532"/>
      <c r="H48" s="519">
        <f>+I48+Q48</f>
        <v>172</v>
      </c>
      <c r="I48" s="519">
        <f>+J48+K48+L48+M48+N48+O48+P48</f>
        <v>149</v>
      </c>
      <c r="J48" s="579">
        <v>99</v>
      </c>
      <c r="K48" s="579">
        <v>3</v>
      </c>
      <c r="L48" s="579">
        <v>47</v>
      </c>
      <c r="M48" s="582">
        <v>0</v>
      </c>
      <c r="N48" s="582">
        <v>0</v>
      </c>
      <c r="O48" s="582">
        <v>0</v>
      </c>
      <c r="P48" s="582">
        <v>0</v>
      </c>
      <c r="Q48" s="579">
        <v>23</v>
      </c>
      <c r="R48" s="526">
        <f t="shared" si="18"/>
        <v>70</v>
      </c>
      <c r="S48" s="527">
        <f t="shared" si="19"/>
        <v>68.45637583892618</v>
      </c>
      <c r="T48" s="521">
        <f t="shared" si="20"/>
        <v>0.8662790697674418</v>
      </c>
      <c r="U48" s="522">
        <f t="shared" si="21"/>
        <v>47</v>
      </c>
      <c r="V48" s="458">
        <f aca="true" t="shared" si="23" ref="V48:V73">+C48-(F48+G48+H48)</f>
        <v>0</v>
      </c>
    </row>
    <row r="49" spans="1:22" ht="18.75" customHeight="1">
      <c r="A49" s="524" t="s">
        <v>487</v>
      </c>
      <c r="B49" s="546" t="s">
        <v>544</v>
      </c>
      <c r="C49" s="519">
        <f t="shared" si="16"/>
        <v>376</v>
      </c>
      <c r="D49" s="578">
        <v>183</v>
      </c>
      <c r="E49" s="579">
        <v>193</v>
      </c>
      <c r="F49" s="580">
        <v>1</v>
      </c>
      <c r="G49" s="532"/>
      <c r="H49" s="519">
        <f>+I49+Q49</f>
        <v>375</v>
      </c>
      <c r="I49" s="519">
        <f>+J49+K49+L49+M49+N49+O49+P49</f>
        <v>313</v>
      </c>
      <c r="J49" s="579">
        <v>127</v>
      </c>
      <c r="K49" s="579">
        <v>12</v>
      </c>
      <c r="L49" s="579">
        <v>168</v>
      </c>
      <c r="M49" s="579">
        <v>6</v>
      </c>
      <c r="N49" s="582">
        <v>0</v>
      </c>
      <c r="O49" s="582">
        <v>0</v>
      </c>
      <c r="P49" s="582">
        <v>0</v>
      </c>
      <c r="Q49" s="579">
        <v>62</v>
      </c>
      <c r="R49" s="526">
        <f t="shared" si="18"/>
        <v>236</v>
      </c>
      <c r="S49" s="527">
        <f t="shared" si="19"/>
        <v>44.40894568690096</v>
      </c>
      <c r="T49" s="521">
        <f t="shared" si="20"/>
        <v>0.8346666666666667</v>
      </c>
      <c r="U49" s="522">
        <f t="shared" si="21"/>
        <v>174</v>
      </c>
      <c r="V49" s="458">
        <f t="shared" si="23"/>
        <v>0</v>
      </c>
    </row>
    <row r="50" spans="1:22" ht="18.75" customHeight="1">
      <c r="A50" s="523" t="s">
        <v>60</v>
      </c>
      <c r="B50" s="543" t="s">
        <v>485</v>
      </c>
      <c r="C50" s="519">
        <f t="shared" si="16"/>
        <v>1847</v>
      </c>
      <c r="D50" s="519">
        <f>+D51+D52+D53+D54+D56+D55</f>
        <v>840</v>
      </c>
      <c r="E50" s="519">
        <f aca="true" t="shared" si="24" ref="E50:R50">+E51+E52+E53+E54+E56+E55</f>
        <v>1007</v>
      </c>
      <c r="F50" s="519">
        <f t="shared" si="24"/>
        <v>26</v>
      </c>
      <c r="G50" s="519">
        <f t="shared" si="24"/>
        <v>0</v>
      </c>
      <c r="H50" s="519">
        <f t="shared" si="24"/>
        <v>1821</v>
      </c>
      <c r="I50" s="519">
        <f t="shared" si="24"/>
        <v>1369</v>
      </c>
      <c r="J50" s="519">
        <f t="shared" si="24"/>
        <v>709</v>
      </c>
      <c r="K50" s="519">
        <f t="shared" si="24"/>
        <v>21</v>
      </c>
      <c r="L50" s="519">
        <f t="shared" si="24"/>
        <v>639</v>
      </c>
      <c r="M50" s="519">
        <f t="shared" si="24"/>
        <v>0</v>
      </c>
      <c r="N50" s="519">
        <f t="shared" si="24"/>
        <v>0</v>
      </c>
      <c r="O50" s="519">
        <f t="shared" si="24"/>
        <v>0</v>
      </c>
      <c r="P50" s="519">
        <f t="shared" si="24"/>
        <v>0</v>
      </c>
      <c r="Q50" s="519">
        <f t="shared" si="24"/>
        <v>452</v>
      </c>
      <c r="R50" s="519">
        <f t="shared" si="24"/>
        <v>1091</v>
      </c>
      <c r="S50" s="520">
        <f t="shared" si="19"/>
        <v>53.3235938641344</v>
      </c>
      <c r="T50" s="521">
        <f t="shared" si="20"/>
        <v>0.7517847336628226</v>
      </c>
      <c r="U50" s="522">
        <f t="shared" si="21"/>
        <v>639</v>
      </c>
      <c r="V50" s="458">
        <f t="shared" si="23"/>
        <v>0</v>
      </c>
    </row>
    <row r="51" spans="1:22" ht="18.75" customHeight="1">
      <c r="A51" s="524" t="s">
        <v>484</v>
      </c>
      <c r="B51" s="538" t="s">
        <v>483</v>
      </c>
      <c r="C51" s="519">
        <f t="shared" si="16"/>
        <v>97</v>
      </c>
      <c r="D51" s="530">
        <v>31</v>
      </c>
      <c r="E51" s="530">
        <v>66</v>
      </c>
      <c r="F51" s="530">
        <v>0</v>
      </c>
      <c r="G51" s="525"/>
      <c r="H51" s="519">
        <f aca="true" t="shared" si="25" ref="H51:H68">SUM(I51,Q51)</f>
        <v>97</v>
      </c>
      <c r="I51" s="519">
        <f aca="true" t="shared" si="26" ref="I51:I68">SUM(J51:P51)</f>
        <v>77</v>
      </c>
      <c r="J51" s="530">
        <v>58</v>
      </c>
      <c r="K51" s="530">
        <v>1</v>
      </c>
      <c r="L51" s="530">
        <v>18</v>
      </c>
      <c r="M51" s="530"/>
      <c r="N51" s="530"/>
      <c r="O51" s="530"/>
      <c r="P51" s="539"/>
      <c r="Q51" s="540">
        <v>20</v>
      </c>
      <c r="R51" s="526">
        <f t="shared" si="18"/>
        <v>38</v>
      </c>
      <c r="S51" s="527">
        <f t="shared" si="19"/>
        <v>76.62337662337663</v>
      </c>
      <c r="T51" s="521">
        <f t="shared" si="20"/>
        <v>0.7938144329896907</v>
      </c>
      <c r="U51" s="522">
        <f t="shared" si="21"/>
        <v>18</v>
      </c>
      <c r="V51" s="458">
        <f t="shared" si="23"/>
        <v>0</v>
      </c>
    </row>
    <row r="52" spans="1:22" ht="18.75" customHeight="1">
      <c r="A52" s="524" t="s">
        <v>482</v>
      </c>
      <c r="B52" s="538" t="s">
        <v>481</v>
      </c>
      <c r="C52" s="519">
        <f t="shared" si="16"/>
        <v>529</v>
      </c>
      <c r="D52" s="530">
        <v>321</v>
      </c>
      <c r="E52" s="530">
        <v>208</v>
      </c>
      <c r="F52" s="530">
        <v>0</v>
      </c>
      <c r="G52" s="525"/>
      <c r="H52" s="519">
        <f t="shared" si="25"/>
        <v>529</v>
      </c>
      <c r="I52" s="519">
        <f t="shared" si="26"/>
        <v>325</v>
      </c>
      <c r="J52" s="530">
        <v>114</v>
      </c>
      <c r="K52" s="530">
        <v>4</v>
      </c>
      <c r="L52" s="530">
        <v>207</v>
      </c>
      <c r="M52" s="530"/>
      <c r="N52" s="530"/>
      <c r="O52" s="530"/>
      <c r="P52" s="539"/>
      <c r="Q52" s="540">
        <v>204</v>
      </c>
      <c r="R52" s="526">
        <f t="shared" si="18"/>
        <v>411</v>
      </c>
      <c r="S52" s="527">
        <f t="shared" si="19"/>
        <v>36.30769230769231</v>
      </c>
      <c r="T52" s="521">
        <f t="shared" si="20"/>
        <v>0.6143667296786389</v>
      </c>
      <c r="U52" s="522">
        <f t="shared" si="21"/>
        <v>207</v>
      </c>
      <c r="V52" s="458">
        <f t="shared" si="23"/>
        <v>0</v>
      </c>
    </row>
    <row r="53" spans="1:22" ht="18.75" customHeight="1">
      <c r="A53" s="524" t="s">
        <v>480</v>
      </c>
      <c r="B53" s="538" t="s">
        <v>479</v>
      </c>
      <c r="C53" s="519">
        <f t="shared" si="16"/>
        <v>590</v>
      </c>
      <c r="D53" s="530">
        <v>222</v>
      </c>
      <c r="E53" s="530">
        <v>368</v>
      </c>
      <c r="F53" s="530">
        <v>26</v>
      </c>
      <c r="G53" s="525"/>
      <c r="H53" s="519">
        <f t="shared" si="25"/>
        <v>564</v>
      </c>
      <c r="I53" s="519">
        <f t="shared" si="26"/>
        <v>497</v>
      </c>
      <c r="J53" s="530">
        <v>269</v>
      </c>
      <c r="K53" s="530">
        <v>3</v>
      </c>
      <c r="L53" s="530">
        <v>225</v>
      </c>
      <c r="M53" s="530"/>
      <c r="N53" s="530"/>
      <c r="O53" s="530"/>
      <c r="P53" s="539"/>
      <c r="Q53" s="540">
        <v>67</v>
      </c>
      <c r="R53" s="526">
        <f t="shared" si="18"/>
        <v>292</v>
      </c>
      <c r="S53" s="527">
        <f t="shared" si="19"/>
        <v>54.72837022132797</v>
      </c>
      <c r="T53" s="521">
        <f t="shared" si="20"/>
        <v>0.8812056737588653</v>
      </c>
      <c r="U53" s="522">
        <f t="shared" si="21"/>
        <v>225</v>
      </c>
      <c r="V53" s="458">
        <f t="shared" si="23"/>
        <v>0</v>
      </c>
    </row>
    <row r="54" spans="1:22" ht="18.75" customHeight="1">
      <c r="A54" s="524" t="s">
        <v>478</v>
      </c>
      <c r="B54" s="538" t="s">
        <v>477</v>
      </c>
      <c r="C54" s="519">
        <f t="shared" si="16"/>
        <v>284</v>
      </c>
      <c r="D54" s="530">
        <v>131</v>
      </c>
      <c r="E54" s="530">
        <v>153</v>
      </c>
      <c r="F54" s="530">
        <v>0</v>
      </c>
      <c r="G54" s="525"/>
      <c r="H54" s="519">
        <f t="shared" si="25"/>
        <v>284</v>
      </c>
      <c r="I54" s="519">
        <f t="shared" si="26"/>
        <v>203</v>
      </c>
      <c r="J54" s="530">
        <v>105</v>
      </c>
      <c r="K54" s="530">
        <v>9</v>
      </c>
      <c r="L54" s="530">
        <v>89</v>
      </c>
      <c r="M54" s="530"/>
      <c r="N54" s="530"/>
      <c r="O54" s="530"/>
      <c r="P54" s="539"/>
      <c r="Q54" s="540">
        <v>81</v>
      </c>
      <c r="R54" s="526">
        <f t="shared" si="18"/>
        <v>170</v>
      </c>
      <c r="S54" s="527">
        <f t="shared" si="19"/>
        <v>56.15763546798029</v>
      </c>
      <c r="T54" s="521">
        <f t="shared" si="20"/>
        <v>0.7147887323943662</v>
      </c>
      <c r="U54" s="522">
        <f t="shared" si="21"/>
        <v>89</v>
      </c>
      <c r="V54" s="458">
        <f t="shared" si="23"/>
        <v>0</v>
      </c>
    </row>
    <row r="55" spans="1:22" ht="18.75" customHeight="1">
      <c r="A55" s="524" t="s">
        <v>476</v>
      </c>
      <c r="B55" s="538" t="s">
        <v>543</v>
      </c>
      <c r="C55" s="519">
        <f t="shared" si="16"/>
        <v>247</v>
      </c>
      <c r="D55" s="530">
        <v>104</v>
      </c>
      <c r="E55" s="530">
        <v>143</v>
      </c>
      <c r="F55" s="530">
        <v>0</v>
      </c>
      <c r="G55" s="525"/>
      <c r="H55" s="519">
        <f t="shared" si="25"/>
        <v>247</v>
      </c>
      <c r="I55" s="519">
        <f t="shared" si="26"/>
        <v>177</v>
      </c>
      <c r="J55" s="530">
        <v>125</v>
      </c>
      <c r="K55" s="530">
        <v>2</v>
      </c>
      <c r="L55" s="530">
        <v>50</v>
      </c>
      <c r="M55" s="530"/>
      <c r="N55" s="530"/>
      <c r="O55" s="530"/>
      <c r="P55" s="539"/>
      <c r="Q55" s="540">
        <v>70</v>
      </c>
      <c r="R55" s="526">
        <f t="shared" si="18"/>
        <v>120</v>
      </c>
      <c r="S55" s="527">
        <f t="shared" si="19"/>
        <v>71.75141242937853</v>
      </c>
      <c r="T55" s="521">
        <f t="shared" si="20"/>
        <v>0.7165991902834008</v>
      </c>
      <c r="U55" s="522">
        <f t="shared" si="21"/>
        <v>50</v>
      </c>
      <c r="V55" s="458">
        <f t="shared" si="23"/>
        <v>0</v>
      </c>
    </row>
    <row r="56" spans="1:22" ht="18.75" customHeight="1">
      <c r="A56" s="524" t="s">
        <v>476</v>
      </c>
      <c r="B56" s="587" t="s">
        <v>560</v>
      </c>
      <c r="C56" s="519">
        <f t="shared" si="16"/>
        <v>100</v>
      </c>
      <c r="D56" s="530">
        <v>31</v>
      </c>
      <c r="E56" s="530">
        <v>69</v>
      </c>
      <c r="F56" s="588"/>
      <c r="G56" s="525"/>
      <c r="H56" s="519">
        <f t="shared" si="25"/>
        <v>100</v>
      </c>
      <c r="I56" s="519">
        <f t="shared" si="26"/>
        <v>90</v>
      </c>
      <c r="J56" s="530">
        <v>38</v>
      </c>
      <c r="K56" s="525">
        <v>2</v>
      </c>
      <c r="L56" s="525">
        <v>50</v>
      </c>
      <c r="M56" s="525"/>
      <c r="N56" s="525"/>
      <c r="O56" s="525"/>
      <c r="P56" s="525"/>
      <c r="Q56" s="525">
        <v>10</v>
      </c>
      <c r="R56" s="526">
        <f t="shared" si="18"/>
        <v>60</v>
      </c>
      <c r="S56" s="527">
        <f t="shared" si="19"/>
        <v>44.44444444444444</v>
      </c>
      <c r="T56" s="521">
        <f t="shared" si="20"/>
        <v>0.9</v>
      </c>
      <c r="U56" s="522">
        <f t="shared" si="21"/>
        <v>50</v>
      </c>
      <c r="V56" s="458">
        <f t="shared" si="23"/>
        <v>0</v>
      </c>
    </row>
    <row r="57" spans="1:22" ht="18.75" customHeight="1">
      <c r="A57" s="523" t="s">
        <v>61</v>
      </c>
      <c r="B57" s="543" t="s">
        <v>475</v>
      </c>
      <c r="C57" s="519">
        <f t="shared" si="16"/>
        <v>2030</v>
      </c>
      <c r="D57" s="519">
        <f>SUM(D58:D62)</f>
        <v>796</v>
      </c>
      <c r="E57" s="519">
        <f>SUM(E58:E62)</f>
        <v>1234</v>
      </c>
      <c r="F57" s="519">
        <f>SUM(F58:F62)</f>
        <v>21</v>
      </c>
      <c r="G57" s="519">
        <f>SUM(G58:G62)</f>
        <v>0</v>
      </c>
      <c r="H57" s="519">
        <f t="shared" si="25"/>
        <v>2009</v>
      </c>
      <c r="I57" s="519">
        <f t="shared" si="26"/>
        <v>1776</v>
      </c>
      <c r="J57" s="519">
        <f aca="true" t="shared" si="27" ref="J57:Q57">SUM(J58:J62)</f>
        <v>875</v>
      </c>
      <c r="K57" s="519">
        <f t="shared" si="27"/>
        <v>9</v>
      </c>
      <c r="L57" s="519">
        <f t="shared" si="27"/>
        <v>762</v>
      </c>
      <c r="M57" s="519">
        <f t="shared" si="27"/>
        <v>117</v>
      </c>
      <c r="N57" s="519">
        <f t="shared" si="27"/>
        <v>0</v>
      </c>
      <c r="O57" s="519">
        <f t="shared" si="27"/>
        <v>0</v>
      </c>
      <c r="P57" s="519">
        <f t="shared" si="27"/>
        <v>13</v>
      </c>
      <c r="Q57" s="519">
        <f t="shared" si="27"/>
        <v>233</v>
      </c>
      <c r="R57" s="526">
        <f t="shared" si="18"/>
        <v>1125</v>
      </c>
      <c r="S57" s="520">
        <f t="shared" si="19"/>
        <v>49.77477477477478</v>
      </c>
      <c r="T57" s="521">
        <f t="shared" si="20"/>
        <v>0.8840219014435042</v>
      </c>
      <c r="U57" s="522">
        <f t="shared" si="21"/>
        <v>892</v>
      </c>
      <c r="V57" s="458">
        <f t="shared" si="23"/>
        <v>0</v>
      </c>
    </row>
    <row r="58" spans="1:22" ht="18.75" customHeight="1">
      <c r="A58" s="524" t="s">
        <v>474</v>
      </c>
      <c r="B58" s="538" t="s">
        <v>473</v>
      </c>
      <c r="C58" s="519">
        <f t="shared" si="16"/>
        <v>495</v>
      </c>
      <c r="D58" s="525">
        <v>59</v>
      </c>
      <c r="E58" s="525">
        <v>436</v>
      </c>
      <c r="F58" s="525">
        <v>3</v>
      </c>
      <c r="G58" s="525"/>
      <c r="H58" s="519">
        <f t="shared" si="25"/>
        <v>492</v>
      </c>
      <c r="I58" s="519">
        <f t="shared" si="26"/>
        <v>464</v>
      </c>
      <c r="J58" s="525">
        <v>293</v>
      </c>
      <c r="K58" s="525">
        <v>4</v>
      </c>
      <c r="L58" s="525">
        <v>167</v>
      </c>
      <c r="M58" s="525"/>
      <c r="N58" s="525"/>
      <c r="O58" s="525"/>
      <c r="P58" s="525"/>
      <c r="Q58" s="525">
        <v>28</v>
      </c>
      <c r="R58" s="526">
        <f>SUM(L58:Q58)</f>
        <v>195</v>
      </c>
      <c r="S58" s="527">
        <f t="shared" si="19"/>
        <v>64.00862068965517</v>
      </c>
      <c r="T58" s="521">
        <f t="shared" si="20"/>
        <v>0.943089430894309</v>
      </c>
      <c r="U58" s="522">
        <f t="shared" si="21"/>
        <v>167</v>
      </c>
      <c r="V58" s="458">
        <f t="shared" si="23"/>
        <v>0</v>
      </c>
    </row>
    <row r="59" spans="1:22" ht="18.75" customHeight="1">
      <c r="A59" s="524" t="s">
        <v>472</v>
      </c>
      <c r="B59" s="538" t="s">
        <v>471</v>
      </c>
      <c r="C59" s="519">
        <f t="shared" si="16"/>
        <v>510</v>
      </c>
      <c r="D59" s="525">
        <v>328</v>
      </c>
      <c r="E59" s="525">
        <v>182</v>
      </c>
      <c r="F59" s="525">
        <v>1</v>
      </c>
      <c r="G59" s="525"/>
      <c r="H59" s="519">
        <f t="shared" si="25"/>
        <v>509</v>
      </c>
      <c r="I59" s="519">
        <f t="shared" si="26"/>
        <v>404</v>
      </c>
      <c r="J59" s="525">
        <v>145</v>
      </c>
      <c r="K59" s="525">
        <v>2</v>
      </c>
      <c r="L59" s="525">
        <v>257</v>
      </c>
      <c r="M59" s="525"/>
      <c r="N59" s="525"/>
      <c r="O59" s="525"/>
      <c r="P59" s="525"/>
      <c r="Q59" s="525">
        <v>105</v>
      </c>
      <c r="R59" s="526">
        <f>SUM(L59:Q59)</f>
        <v>362</v>
      </c>
      <c r="S59" s="527">
        <f t="shared" si="19"/>
        <v>36.386138613861384</v>
      </c>
      <c r="T59" s="521">
        <f t="shared" si="20"/>
        <v>0.793713163064833</v>
      </c>
      <c r="U59" s="522">
        <f t="shared" si="21"/>
        <v>257</v>
      </c>
      <c r="V59" s="458">
        <f t="shared" si="23"/>
        <v>0</v>
      </c>
    </row>
    <row r="60" spans="1:22" ht="18.75" customHeight="1">
      <c r="A60" s="524" t="s">
        <v>470</v>
      </c>
      <c r="B60" s="538" t="s">
        <v>469</v>
      </c>
      <c r="C60" s="519">
        <f t="shared" si="16"/>
        <v>175</v>
      </c>
      <c r="D60" s="525">
        <v>59</v>
      </c>
      <c r="E60" s="525">
        <v>116</v>
      </c>
      <c r="F60" s="525">
        <v>3</v>
      </c>
      <c r="G60" s="525"/>
      <c r="H60" s="519">
        <f t="shared" si="25"/>
        <v>172</v>
      </c>
      <c r="I60" s="519">
        <f t="shared" si="26"/>
        <v>148</v>
      </c>
      <c r="J60" s="525">
        <v>102</v>
      </c>
      <c r="K60" s="525"/>
      <c r="L60" s="525">
        <v>21</v>
      </c>
      <c r="M60" s="525">
        <v>25</v>
      </c>
      <c r="N60" s="525"/>
      <c r="O60" s="525"/>
      <c r="P60" s="525"/>
      <c r="Q60" s="525">
        <v>24</v>
      </c>
      <c r="R60" s="526">
        <f>SUM(L60:Q60)</f>
        <v>70</v>
      </c>
      <c r="S60" s="527">
        <f t="shared" si="19"/>
        <v>68.91891891891892</v>
      </c>
      <c r="T60" s="521">
        <f t="shared" si="20"/>
        <v>0.8604651162790697</v>
      </c>
      <c r="U60" s="522">
        <f t="shared" si="21"/>
        <v>46</v>
      </c>
      <c r="V60" s="458">
        <f t="shared" si="23"/>
        <v>0</v>
      </c>
    </row>
    <row r="61" spans="1:22" ht="18.75" customHeight="1">
      <c r="A61" s="524" t="s">
        <v>468</v>
      </c>
      <c r="B61" s="538" t="s">
        <v>467</v>
      </c>
      <c r="C61" s="519">
        <f t="shared" si="16"/>
        <v>524</v>
      </c>
      <c r="D61" s="525">
        <v>223</v>
      </c>
      <c r="E61" s="525">
        <v>301</v>
      </c>
      <c r="F61" s="525">
        <v>7</v>
      </c>
      <c r="G61" s="525"/>
      <c r="H61" s="519">
        <f t="shared" si="25"/>
        <v>517</v>
      </c>
      <c r="I61" s="519">
        <f t="shared" si="26"/>
        <v>489</v>
      </c>
      <c r="J61" s="525">
        <v>179</v>
      </c>
      <c r="K61" s="525">
        <v>2</v>
      </c>
      <c r="L61" s="525">
        <v>207</v>
      </c>
      <c r="M61" s="525">
        <v>92</v>
      </c>
      <c r="N61" s="525"/>
      <c r="O61" s="525"/>
      <c r="P61" s="525">
        <v>9</v>
      </c>
      <c r="Q61" s="525">
        <v>28</v>
      </c>
      <c r="R61" s="526">
        <f>SUM(L61:Q61)</f>
        <v>336</v>
      </c>
      <c r="S61" s="527">
        <f t="shared" si="19"/>
        <v>37.01431492842536</v>
      </c>
      <c r="T61" s="521">
        <f t="shared" si="20"/>
        <v>0.9458413926499033</v>
      </c>
      <c r="U61" s="522">
        <f t="shared" si="21"/>
        <v>308</v>
      </c>
      <c r="V61" s="458">
        <f t="shared" si="23"/>
        <v>0</v>
      </c>
    </row>
    <row r="62" spans="1:22" ht="18.75" customHeight="1">
      <c r="A62" s="524" t="s">
        <v>466</v>
      </c>
      <c r="B62" s="538" t="s">
        <v>465</v>
      </c>
      <c r="C62" s="519">
        <f t="shared" si="16"/>
        <v>326</v>
      </c>
      <c r="D62" s="525">
        <v>127</v>
      </c>
      <c r="E62" s="525">
        <v>199</v>
      </c>
      <c r="F62" s="525">
        <v>7</v>
      </c>
      <c r="G62" s="525"/>
      <c r="H62" s="519">
        <f t="shared" si="25"/>
        <v>319</v>
      </c>
      <c r="I62" s="519">
        <f t="shared" si="26"/>
        <v>271</v>
      </c>
      <c r="J62" s="525">
        <v>156</v>
      </c>
      <c r="K62" s="525">
        <v>1</v>
      </c>
      <c r="L62" s="525">
        <v>110</v>
      </c>
      <c r="M62" s="525"/>
      <c r="N62" s="525"/>
      <c r="O62" s="525"/>
      <c r="P62" s="525">
        <v>4</v>
      </c>
      <c r="Q62" s="525">
        <v>48</v>
      </c>
      <c r="R62" s="526">
        <f>SUM(L62:Q62)</f>
        <v>162</v>
      </c>
      <c r="S62" s="527">
        <f t="shared" si="19"/>
        <v>57.93357933579336</v>
      </c>
      <c r="T62" s="521">
        <f t="shared" si="20"/>
        <v>0.8495297805642633</v>
      </c>
      <c r="U62" s="522">
        <f t="shared" si="21"/>
        <v>114</v>
      </c>
      <c r="V62" s="458">
        <f t="shared" si="23"/>
        <v>0</v>
      </c>
    </row>
    <row r="63" spans="1:22" ht="18.75" customHeight="1">
      <c r="A63" s="523" t="s">
        <v>62</v>
      </c>
      <c r="B63" s="543" t="s">
        <v>464</v>
      </c>
      <c r="C63" s="519">
        <f t="shared" si="16"/>
        <v>2051</v>
      </c>
      <c r="D63" s="519">
        <f>SUM(D64:D68)</f>
        <v>1256</v>
      </c>
      <c r="E63" s="519">
        <f>SUM(E64:E68)</f>
        <v>795</v>
      </c>
      <c r="F63" s="519">
        <f>SUM(F64:F68)</f>
        <v>4</v>
      </c>
      <c r="G63" s="519">
        <f>SUM(G64:G68)</f>
        <v>0</v>
      </c>
      <c r="H63" s="519">
        <f t="shared" si="25"/>
        <v>2047</v>
      </c>
      <c r="I63" s="519">
        <f t="shared" si="26"/>
        <v>1841</v>
      </c>
      <c r="J63" s="519">
        <f aca="true" t="shared" si="28" ref="J63:P63">+J64+J65+J66+J67+J68</f>
        <v>753</v>
      </c>
      <c r="K63" s="519">
        <f t="shared" si="28"/>
        <v>47</v>
      </c>
      <c r="L63" s="519">
        <f t="shared" si="28"/>
        <v>1040</v>
      </c>
      <c r="M63" s="519">
        <f t="shared" si="28"/>
        <v>0</v>
      </c>
      <c r="N63" s="519">
        <f t="shared" si="28"/>
        <v>1</v>
      </c>
      <c r="O63" s="519">
        <f t="shared" si="28"/>
        <v>0</v>
      </c>
      <c r="P63" s="519">
        <f t="shared" si="28"/>
        <v>0</v>
      </c>
      <c r="Q63" s="519">
        <f>SUM(Q64:Q68)</f>
        <v>206</v>
      </c>
      <c r="R63" s="526">
        <f t="shared" si="18"/>
        <v>1247</v>
      </c>
      <c r="S63" s="520">
        <f t="shared" si="19"/>
        <v>43.454644215100494</v>
      </c>
      <c r="T63" s="521">
        <f t="shared" si="20"/>
        <v>0.8993649242794333</v>
      </c>
      <c r="U63" s="522">
        <f t="shared" si="21"/>
        <v>1041</v>
      </c>
      <c r="V63" s="458">
        <f t="shared" si="23"/>
        <v>0</v>
      </c>
    </row>
    <row r="64" spans="1:22" ht="18.75" customHeight="1">
      <c r="A64" s="524" t="s">
        <v>463</v>
      </c>
      <c r="B64" s="548" t="s">
        <v>462</v>
      </c>
      <c r="C64" s="519">
        <f t="shared" si="16"/>
        <v>901</v>
      </c>
      <c r="D64" s="533">
        <v>641</v>
      </c>
      <c r="E64" s="541">
        <v>260</v>
      </c>
      <c r="F64" s="541">
        <v>3</v>
      </c>
      <c r="G64" s="533"/>
      <c r="H64" s="519">
        <f t="shared" si="25"/>
        <v>898</v>
      </c>
      <c r="I64" s="519">
        <f t="shared" si="26"/>
        <v>844</v>
      </c>
      <c r="J64" s="541">
        <v>288</v>
      </c>
      <c r="K64" s="541">
        <v>5</v>
      </c>
      <c r="L64" s="541">
        <v>551</v>
      </c>
      <c r="M64" s="541"/>
      <c r="N64" s="541"/>
      <c r="O64" s="541"/>
      <c r="P64" s="541"/>
      <c r="Q64" s="541">
        <v>54</v>
      </c>
      <c r="R64" s="526">
        <f t="shared" si="18"/>
        <v>605</v>
      </c>
      <c r="S64" s="527">
        <f t="shared" si="19"/>
        <v>34.71563981042654</v>
      </c>
      <c r="T64" s="521">
        <f t="shared" si="20"/>
        <v>0.9398663697104677</v>
      </c>
      <c r="U64" s="522">
        <f t="shared" si="21"/>
        <v>551</v>
      </c>
      <c r="V64" s="458">
        <f t="shared" si="23"/>
        <v>0</v>
      </c>
    </row>
    <row r="65" spans="1:22" ht="18.75" customHeight="1">
      <c r="A65" s="524" t="s">
        <v>461</v>
      </c>
      <c r="B65" s="548" t="s">
        <v>460</v>
      </c>
      <c r="C65" s="519">
        <f t="shared" si="16"/>
        <v>338</v>
      </c>
      <c r="D65" s="533">
        <v>198</v>
      </c>
      <c r="E65" s="541">
        <v>140</v>
      </c>
      <c r="F65" s="541"/>
      <c r="G65" s="533"/>
      <c r="H65" s="519">
        <f t="shared" si="25"/>
        <v>338</v>
      </c>
      <c r="I65" s="519">
        <f t="shared" si="26"/>
        <v>274</v>
      </c>
      <c r="J65" s="541">
        <v>97</v>
      </c>
      <c r="K65" s="541">
        <v>3</v>
      </c>
      <c r="L65" s="541">
        <v>174</v>
      </c>
      <c r="M65" s="541"/>
      <c r="N65" s="541"/>
      <c r="O65" s="541"/>
      <c r="P65" s="541"/>
      <c r="Q65" s="541">
        <v>64</v>
      </c>
      <c r="R65" s="526">
        <f t="shared" si="18"/>
        <v>238</v>
      </c>
      <c r="S65" s="527">
        <f t="shared" si="19"/>
        <v>36.496350364963504</v>
      </c>
      <c r="T65" s="521">
        <f t="shared" si="20"/>
        <v>0.8106508875739645</v>
      </c>
      <c r="U65" s="522">
        <f t="shared" si="21"/>
        <v>174</v>
      </c>
      <c r="V65" s="458">
        <f t="shared" si="23"/>
        <v>0</v>
      </c>
    </row>
    <row r="66" spans="1:22" ht="18.75" customHeight="1">
      <c r="A66" s="524" t="s">
        <v>459</v>
      </c>
      <c r="B66" s="548" t="s">
        <v>458</v>
      </c>
      <c r="C66" s="519">
        <f t="shared" si="16"/>
        <v>349</v>
      </c>
      <c r="D66" s="533">
        <v>250</v>
      </c>
      <c r="E66" s="541">
        <v>99</v>
      </c>
      <c r="F66" s="541"/>
      <c r="G66" s="533"/>
      <c r="H66" s="519">
        <f t="shared" si="25"/>
        <v>349</v>
      </c>
      <c r="I66" s="519">
        <f t="shared" si="26"/>
        <v>285</v>
      </c>
      <c r="J66" s="541">
        <v>83</v>
      </c>
      <c r="K66" s="541">
        <v>14</v>
      </c>
      <c r="L66" s="541">
        <v>187</v>
      </c>
      <c r="M66" s="541"/>
      <c r="N66" s="541">
        <v>1</v>
      </c>
      <c r="O66" s="541"/>
      <c r="P66" s="541"/>
      <c r="Q66" s="541">
        <v>64</v>
      </c>
      <c r="R66" s="526">
        <f t="shared" si="18"/>
        <v>252</v>
      </c>
      <c r="S66" s="527">
        <f t="shared" si="19"/>
        <v>34.03508771929825</v>
      </c>
      <c r="T66" s="521">
        <f t="shared" si="20"/>
        <v>0.8166189111747851</v>
      </c>
      <c r="U66" s="522">
        <f t="shared" si="21"/>
        <v>188</v>
      </c>
      <c r="V66" s="458">
        <f t="shared" si="23"/>
        <v>0</v>
      </c>
    </row>
    <row r="67" spans="1:22" ht="18.75" customHeight="1">
      <c r="A67" s="524" t="s">
        <v>457</v>
      </c>
      <c r="B67" s="548" t="s">
        <v>456</v>
      </c>
      <c r="C67" s="519">
        <f t="shared" si="16"/>
        <v>122</v>
      </c>
      <c r="D67" s="533">
        <v>39</v>
      </c>
      <c r="E67" s="541">
        <v>83</v>
      </c>
      <c r="F67" s="541"/>
      <c r="G67" s="533"/>
      <c r="H67" s="519">
        <f t="shared" si="25"/>
        <v>122</v>
      </c>
      <c r="I67" s="519">
        <f t="shared" si="26"/>
        <v>118</v>
      </c>
      <c r="J67" s="541">
        <v>76</v>
      </c>
      <c r="K67" s="541">
        <v>4</v>
      </c>
      <c r="L67" s="541">
        <v>38</v>
      </c>
      <c r="M67" s="541"/>
      <c r="N67" s="541"/>
      <c r="O67" s="541"/>
      <c r="P67" s="541"/>
      <c r="Q67" s="541">
        <v>4</v>
      </c>
      <c r="R67" s="526">
        <f t="shared" si="18"/>
        <v>42</v>
      </c>
      <c r="S67" s="527">
        <f t="shared" si="19"/>
        <v>67.79661016949152</v>
      </c>
      <c r="T67" s="521">
        <f t="shared" si="20"/>
        <v>0.9672131147540983</v>
      </c>
      <c r="U67" s="522">
        <f t="shared" si="21"/>
        <v>38</v>
      </c>
      <c r="V67" s="458">
        <f t="shared" si="23"/>
        <v>0</v>
      </c>
    </row>
    <row r="68" spans="1:22" ht="18.75" customHeight="1">
      <c r="A68" s="524" t="s">
        <v>455</v>
      </c>
      <c r="B68" s="548" t="s">
        <v>454</v>
      </c>
      <c r="C68" s="519">
        <f t="shared" si="16"/>
        <v>341</v>
      </c>
      <c r="D68" s="533">
        <v>128</v>
      </c>
      <c r="E68" s="541">
        <v>213</v>
      </c>
      <c r="F68" s="541">
        <v>1</v>
      </c>
      <c r="G68" s="533"/>
      <c r="H68" s="519">
        <f t="shared" si="25"/>
        <v>340</v>
      </c>
      <c r="I68" s="519">
        <f t="shared" si="26"/>
        <v>320</v>
      </c>
      <c r="J68" s="541">
        <v>209</v>
      </c>
      <c r="K68" s="541">
        <v>21</v>
      </c>
      <c r="L68" s="541">
        <v>90</v>
      </c>
      <c r="M68" s="541">
        <v>0</v>
      </c>
      <c r="N68" s="541"/>
      <c r="O68" s="541"/>
      <c r="P68" s="541"/>
      <c r="Q68" s="541">
        <v>20</v>
      </c>
      <c r="R68" s="526">
        <f t="shared" si="18"/>
        <v>110</v>
      </c>
      <c r="S68" s="527">
        <f t="shared" si="19"/>
        <v>71.875</v>
      </c>
      <c r="T68" s="521">
        <f t="shared" si="20"/>
        <v>0.9411764705882353</v>
      </c>
      <c r="U68" s="522">
        <f t="shared" si="21"/>
        <v>90</v>
      </c>
      <c r="V68" s="458">
        <f t="shared" si="23"/>
        <v>0</v>
      </c>
    </row>
    <row r="69" spans="1:22" ht="18.75" customHeight="1">
      <c r="A69" s="523" t="s">
        <v>63</v>
      </c>
      <c r="B69" s="543" t="s">
        <v>453</v>
      </c>
      <c r="C69" s="519">
        <f t="shared" si="16"/>
        <v>1215</v>
      </c>
      <c r="D69" s="519">
        <f>SUM(D70:D73)</f>
        <v>447</v>
      </c>
      <c r="E69" s="519">
        <f>SUM(E70:E73)</f>
        <v>768</v>
      </c>
      <c r="F69" s="519">
        <f>SUM(F70:F73)</f>
        <v>7</v>
      </c>
      <c r="G69" s="519">
        <f>SUM(G70:G73)</f>
        <v>0</v>
      </c>
      <c r="H69" s="519">
        <f>I69+Q69</f>
        <v>1208</v>
      </c>
      <c r="I69" s="519">
        <f aca="true" t="shared" si="29" ref="I69:Q69">SUM(I70:I73)</f>
        <v>1074</v>
      </c>
      <c r="J69" s="519">
        <f t="shared" si="29"/>
        <v>674</v>
      </c>
      <c r="K69" s="519">
        <f t="shared" si="29"/>
        <v>1</v>
      </c>
      <c r="L69" s="519">
        <f t="shared" si="29"/>
        <v>393</v>
      </c>
      <c r="M69" s="519">
        <f t="shared" si="29"/>
        <v>2</v>
      </c>
      <c r="N69" s="519">
        <f t="shared" si="29"/>
        <v>0</v>
      </c>
      <c r="O69" s="519">
        <f t="shared" si="29"/>
        <v>0</v>
      </c>
      <c r="P69" s="519">
        <f t="shared" si="29"/>
        <v>4</v>
      </c>
      <c r="Q69" s="519">
        <f t="shared" si="29"/>
        <v>134</v>
      </c>
      <c r="R69" s="526">
        <f t="shared" si="18"/>
        <v>533</v>
      </c>
      <c r="S69" s="520">
        <f t="shared" si="19"/>
        <v>62.849162011173185</v>
      </c>
      <c r="T69" s="521">
        <f t="shared" si="20"/>
        <v>0.8890728476821192</v>
      </c>
      <c r="U69" s="522">
        <f t="shared" si="21"/>
        <v>399</v>
      </c>
      <c r="V69" s="458">
        <f t="shared" si="23"/>
        <v>0</v>
      </c>
    </row>
    <row r="70" spans="1:22" ht="18.75" customHeight="1">
      <c r="A70" s="524" t="s">
        <v>452</v>
      </c>
      <c r="B70" s="538" t="s">
        <v>451</v>
      </c>
      <c r="C70" s="519">
        <f t="shared" si="16"/>
        <v>137</v>
      </c>
      <c r="D70" s="542">
        <v>58</v>
      </c>
      <c r="E70" s="531">
        <v>79</v>
      </c>
      <c r="F70" s="531"/>
      <c r="G70" s="525"/>
      <c r="H70" s="519">
        <f>I70+Q70</f>
        <v>137</v>
      </c>
      <c r="I70" s="519">
        <f>SUM(J70:P70)</f>
        <v>119</v>
      </c>
      <c r="J70" s="531">
        <v>79</v>
      </c>
      <c r="K70" s="531">
        <v>1</v>
      </c>
      <c r="L70" s="531">
        <v>37</v>
      </c>
      <c r="M70" s="531">
        <v>0</v>
      </c>
      <c r="N70" s="531"/>
      <c r="O70" s="531"/>
      <c r="P70" s="535">
        <v>2</v>
      </c>
      <c r="Q70" s="397">
        <v>18</v>
      </c>
      <c r="R70" s="526">
        <f t="shared" si="18"/>
        <v>57</v>
      </c>
      <c r="S70" s="527">
        <f t="shared" si="19"/>
        <v>67.22689075630252</v>
      </c>
      <c r="T70" s="521">
        <f t="shared" si="20"/>
        <v>0.8686131386861314</v>
      </c>
      <c r="U70" s="522">
        <f t="shared" si="21"/>
        <v>39</v>
      </c>
      <c r="V70" s="458">
        <f t="shared" si="23"/>
        <v>0</v>
      </c>
    </row>
    <row r="71" spans="1:22" ht="18.75" customHeight="1">
      <c r="A71" s="524" t="s">
        <v>450</v>
      </c>
      <c r="B71" s="538" t="s">
        <v>449</v>
      </c>
      <c r="C71" s="519">
        <f t="shared" si="16"/>
        <v>244</v>
      </c>
      <c r="D71" s="542">
        <v>79</v>
      </c>
      <c r="E71" s="531">
        <v>165</v>
      </c>
      <c r="F71" s="531">
        <v>1</v>
      </c>
      <c r="G71" s="525"/>
      <c r="H71" s="519">
        <f>I71+Q71</f>
        <v>243</v>
      </c>
      <c r="I71" s="519">
        <f>SUM(J71:P71)</f>
        <v>211</v>
      </c>
      <c r="J71" s="531">
        <v>134</v>
      </c>
      <c r="K71" s="531">
        <v>0</v>
      </c>
      <c r="L71" s="531">
        <v>75</v>
      </c>
      <c r="M71" s="531">
        <v>2</v>
      </c>
      <c r="N71" s="531"/>
      <c r="O71" s="531"/>
      <c r="P71" s="535">
        <v>0</v>
      </c>
      <c r="Q71" s="397">
        <v>32</v>
      </c>
      <c r="R71" s="526">
        <f t="shared" si="18"/>
        <v>109</v>
      </c>
      <c r="S71" s="527">
        <f t="shared" si="19"/>
        <v>63.507109004739334</v>
      </c>
      <c r="T71" s="521">
        <f t="shared" si="20"/>
        <v>0.8683127572016461</v>
      </c>
      <c r="U71" s="522">
        <f t="shared" si="21"/>
        <v>77</v>
      </c>
      <c r="V71" s="458">
        <f t="shared" si="23"/>
        <v>0</v>
      </c>
    </row>
    <row r="72" spans="1:22" ht="18.75" customHeight="1">
      <c r="A72" s="524" t="s">
        <v>448</v>
      </c>
      <c r="B72" s="538" t="s">
        <v>525</v>
      </c>
      <c r="C72" s="519">
        <f t="shared" si="16"/>
        <v>367</v>
      </c>
      <c r="D72" s="542">
        <v>139</v>
      </c>
      <c r="E72" s="531">
        <v>228</v>
      </c>
      <c r="F72" s="531"/>
      <c r="G72" s="525"/>
      <c r="H72" s="519">
        <f>I72+Q72</f>
        <v>367</v>
      </c>
      <c r="I72" s="519">
        <f>SUM(J72:P72)</f>
        <v>342</v>
      </c>
      <c r="J72" s="531">
        <v>211</v>
      </c>
      <c r="K72" s="531">
        <v>0</v>
      </c>
      <c r="L72" s="531">
        <v>130</v>
      </c>
      <c r="M72" s="531">
        <v>0</v>
      </c>
      <c r="N72" s="531"/>
      <c r="O72" s="531"/>
      <c r="P72" s="535">
        <v>1</v>
      </c>
      <c r="Q72" s="397">
        <v>25</v>
      </c>
      <c r="R72" s="526">
        <f t="shared" si="18"/>
        <v>156</v>
      </c>
      <c r="S72" s="527">
        <f t="shared" si="19"/>
        <v>61.69590643274854</v>
      </c>
      <c r="T72" s="521">
        <f t="shared" si="20"/>
        <v>0.9318801089918256</v>
      </c>
      <c r="U72" s="522">
        <f t="shared" si="21"/>
        <v>131</v>
      </c>
      <c r="V72" s="458">
        <f t="shared" si="23"/>
        <v>0</v>
      </c>
    </row>
    <row r="73" spans="1:22" ht="18.75" customHeight="1">
      <c r="A73" s="524" t="s">
        <v>447</v>
      </c>
      <c r="B73" s="538" t="s">
        <v>446</v>
      </c>
      <c r="C73" s="519">
        <f t="shared" si="16"/>
        <v>467</v>
      </c>
      <c r="D73" s="542">
        <v>171</v>
      </c>
      <c r="E73" s="531">
        <v>296</v>
      </c>
      <c r="F73" s="531">
        <v>6</v>
      </c>
      <c r="G73" s="525"/>
      <c r="H73" s="519">
        <f>I73+Q73</f>
        <v>461</v>
      </c>
      <c r="I73" s="519">
        <f>SUM(J73:P73)</f>
        <v>402</v>
      </c>
      <c r="J73" s="531">
        <v>250</v>
      </c>
      <c r="K73" s="531">
        <v>0</v>
      </c>
      <c r="L73" s="531">
        <v>151</v>
      </c>
      <c r="M73" s="531">
        <v>0</v>
      </c>
      <c r="N73" s="531"/>
      <c r="O73" s="531"/>
      <c r="P73" s="535">
        <v>1</v>
      </c>
      <c r="Q73" s="397">
        <v>59</v>
      </c>
      <c r="R73" s="526">
        <f t="shared" si="18"/>
        <v>211</v>
      </c>
      <c r="S73" s="527">
        <f t="shared" si="19"/>
        <v>62.189054726368155</v>
      </c>
      <c r="T73" s="521">
        <f t="shared" si="20"/>
        <v>0.8720173535791758</v>
      </c>
      <c r="U73" s="522">
        <f t="shared" si="21"/>
        <v>152</v>
      </c>
      <c r="V73" s="458">
        <f t="shared" si="23"/>
        <v>0</v>
      </c>
    </row>
    <row r="74" spans="1:21" s="406" customFormat="1" ht="29.25" customHeight="1">
      <c r="A74" s="987"/>
      <c r="B74" s="987"/>
      <c r="C74" s="987"/>
      <c r="D74" s="987"/>
      <c r="E74" s="987"/>
      <c r="F74" s="457"/>
      <c r="G74" s="392"/>
      <c r="H74" s="457"/>
      <c r="I74" s="392"/>
      <c r="J74" s="392"/>
      <c r="K74" s="392"/>
      <c r="L74" s="392"/>
      <c r="M74" s="392"/>
      <c r="N74" s="484" t="str">
        <f>+'Thong tin'!B8</f>
        <v>Trà Vinh, ngày 31 tháng 5 năm 2017</v>
      </c>
      <c r="O74" s="485"/>
      <c r="P74" s="485"/>
      <c r="Q74" s="485"/>
      <c r="R74" s="485"/>
      <c r="S74" s="485"/>
      <c r="T74" s="446"/>
      <c r="U74" s="446"/>
    </row>
    <row r="75" spans="1:21" s="403" customFormat="1" ht="19.5" customHeight="1">
      <c r="A75" s="405"/>
      <c r="B75" s="986" t="s">
        <v>4</v>
      </c>
      <c r="C75" s="986"/>
      <c r="D75" s="986"/>
      <c r="E75" s="986"/>
      <c r="F75" s="404"/>
      <c r="G75" s="404"/>
      <c r="H75" s="404"/>
      <c r="I75" s="404"/>
      <c r="J75" s="404"/>
      <c r="K75" s="404"/>
      <c r="L75" s="404"/>
      <c r="M75" s="404"/>
      <c r="N75" s="996" t="str">
        <f>+'Thong tin'!B7</f>
        <v>PHÓ CỤC TRƯỞNG</v>
      </c>
      <c r="O75" s="996"/>
      <c r="P75" s="996"/>
      <c r="Q75" s="996"/>
      <c r="R75" s="996"/>
      <c r="S75" s="996"/>
      <c r="T75" s="448"/>
      <c r="U75" s="448"/>
    </row>
    <row r="76" spans="1:21" ht="18.75">
      <c r="A76" s="389"/>
      <c r="B76" s="391"/>
      <c r="C76" s="456"/>
      <c r="D76" s="456"/>
      <c r="E76" s="455"/>
      <c r="F76" s="455"/>
      <c r="G76" s="455"/>
      <c r="H76" s="455"/>
      <c r="I76" s="455"/>
      <c r="J76" s="455"/>
      <c r="K76" s="455"/>
      <c r="L76" s="455"/>
      <c r="M76" s="455"/>
      <c r="N76" s="455"/>
      <c r="O76" s="455"/>
      <c r="P76" s="455"/>
      <c r="Q76" s="455"/>
      <c r="R76" s="454"/>
      <c r="S76" s="454"/>
      <c r="T76" s="454"/>
      <c r="U76" s="454"/>
    </row>
    <row r="77" spans="1:21" ht="18.75">
      <c r="A77" s="389"/>
      <c r="B77" s="389"/>
      <c r="C77" s="453"/>
      <c r="D77" s="453"/>
      <c r="E77" s="453"/>
      <c r="F77" s="453"/>
      <c r="G77" s="453"/>
      <c r="H77" s="453"/>
      <c r="I77" s="453"/>
      <c r="J77" s="453"/>
      <c r="K77" s="453"/>
      <c r="L77" s="453"/>
      <c r="M77" s="453"/>
      <c r="N77" s="453"/>
      <c r="O77" s="453"/>
      <c r="P77" s="453"/>
      <c r="Q77" s="453"/>
      <c r="R77" s="389"/>
      <c r="S77" s="389"/>
      <c r="T77" s="389"/>
      <c r="U77" s="389"/>
    </row>
    <row r="78" spans="1:21" ht="18.75">
      <c r="A78" s="389"/>
      <c r="B78" s="390"/>
      <c r="C78" s="390"/>
      <c r="D78" s="390"/>
      <c r="E78" s="390"/>
      <c r="F78" s="390"/>
      <c r="G78" s="390"/>
      <c r="H78" s="390"/>
      <c r="I78" s="390"/>
      <c r="J78" s="390"/>
      <c r="K78" s="390"/>
      <c r="L78" s="390"/>
      <c r="M78" s="390"/>
      <c r="N78" s="390"/>
      <c r="O78" s="390"/>
      <c r="P78" s="390"/>
      <c r="Q78" s="390"/>
      <c r="R78" s="390"/>
      <c r="S78" s="389"/>
      <c r="T78" s="389"/>
      <c r="U78" s="389"/>
    </row>
    <row r="79" spans="1:21" ht="15.75" customHeight="1">
      <c r="A79" s="402"/>
      <c r="B79" s="389"/>
      <c r="C79" s="389"/>
      <c r="D79" s="390"/>
      <c r="E79" s="390"/>
      <c r="F79" s="390"/>
      <c r="G79" s="390"/>
      <c r="H79" s="390"/>
      <c r="I79" s="390"/>
      <c r="J79" s="390"/>
      <c r="K79" s="390"/>
      <c r="L79" s="390"/>
      <c r="M79" s="390"/>
      <c r="N79" s="390"/>
      <c r="O79" s="390"/>
      <c r="P79" s="390"/>
      <c r="Q79" s="390"/>
      <c r="R79" s="389"/>
      <c r="S79" s="389"/>
      <c r="T79" s="389"/>
      <c r="U79" s="389"/>
    </row>
    <row r="80" spans="1:21" ht="15.75" customHeight="1">
      <c r="A80" s="389"/>
      <c r="B80" s="390"/>
      <c r="C80" s="390"/>
      <c r="D80" s="390"/>
      <c r="E80" s="390"/>
      <c r="F80" s="390"/>
      <c r="G80" s="390"/>
      <c r="H80" s="390"/>
      <c r="I80" s="390"/>
      <c r="J80" s="390"/>
      <c r="K80" s="390"/>
      <c r="L80" s="390"/>
      <c r="M80" s="390"/>
      <c r="N80" s="390"/>
      <c r="O80" s="390"/>
      <c r="P80" s="390"/>
      <c r="Q80" s="390"/>
      <c r="R80" s="389"/>
      <c r="S80" s="389"/>
      <c r="T80" s="389"/>
      <c r="U80" s="389"/>
    </row>
    <row r="81" spans="1:21" ht="18.75">
      <c r="A81" s="391"/>
      <c r="B81" s="391"/>
      <c r="C81" s="391"/>
      <c r="D81" s="391"/>
      <c r="E81" s="391"/>
      <c r="F81" s="391"/>
      <c r="G81" s="391"/>
      <c r="H81" s="391"/>
      <c r="I81" s="391"/>
      <c r="J81" s="391"/>
      <c r="K81" s="391"/>
      <c r="L81" s="391"/>
      <c r="M81" s="391"/>
      <c r="N81" s="391"/>
      <c r="O81" s="391"/>
      <c r="P81" s="391"/>
      <c r="Q81" s="389"/>
      <c r="R81" s="389"/>
      <c r="S81" s="389"/>
      <c r="T81" s="389"/>
      <c r="U81" s="389"/>
    </row>
    <row r="82" spans="1:21" ht="18.75">
      <c r="A82" s="389"/>
      <c r="B82" s="389"/>
      <c r="C82" s="389"/>
      <c r="D82" s="389"/>
      <c r="E82" s="389"/>
      <c r="F82" s="389"/>
      <c r="G82" s="389"/>
      <c r="H82" s="389"/>
      <c r="I82" s="389"/>
      <c r="J82" s="389"/>
      <c r="K82" s="389"/>
      <c r="L82" s="389"/>
      <c r="M82" s="389"/>
      <c r="N82" s="389"/>
      <c r="O82" s="389"/>
      <c r="P82" s="389"/>
      <c r="Q82" s="389"/>
      <c r="R82" s="389"/>
      <c r="S82" s="389"/>
      <c r="T82" s="389"/>
      <c r="U82" s="389"/>
    </row>
    <row r="83" spans="1:21" ht="18.75">
      <c r="A83" s="389"/>
      <c r="B83" s="895" t="str">
        <f>+'Thong tin'!B5</f>
        <v>Nhan Quốc Hải</v>
      </c>
      <c r="C83" s="895"/>
      <c r="D83" s="895"/>
      <c r="E83" s="895"/>
      <c r="F83" s="389"/>
      <c r="G83" s="389"/>
      <c r="H83" s="389"/>
      <c r="I83" s="389"/>
      <c r="J83" s="389"/>
      <c r="K83" s="389"/>
      <c r="L83" s="389"/>
      <c r="M83" s="389"/>
      <c r="N83" s="895" t="str">
        <f>+'Thong tin'!B6</f>
        <v>Trần Việt Hồng</v>
      </c>
      <c r="O83" s="895"/>
      <c r="P83" s="895"/>
      <c r="Q83" s="895"/>
      <c r="R83" s="895"/>
      <c r="S83" s="895"/>
      <c r="T83" s="388"/>
      <c r="U83" s="388"/>
    </row>
    <row r="84" spans="1:21" ht="18.75">
      <c r="A84" s="401"/>
      <c r="B84" s="401"/>
      <c r="C84" s="401"/>
      <c r="D84" s="401"/>
      <c r="E84" s="401"/>
      <c r="F84" s="401"/>
      <c r="G84" s="401"/>
      <c r="H84" s="401"/>
      <c r="I84" s="401"/>
      <c r="J84" s="401"/>
      <c r="K84" s="401"/>
      <c r="L84" s="401"/>
      <c r="M84" s="401"/>
      <c r="N84" s="401"/>
      <c r="O84" s="401"/>
      <c r="P84" s="401"/>
      <c r="Q84" s="401"/>
      <c r="R84" s="401"/>
      <c r="S84" s="401"/>
      <c r="T84" s="401"/>
      <c r="U84" s="401"/>
    </row>
  </sheetData>
  <sheetProtection/>
  <mergeCells count="32">
    <mergeCell ref="B83:E83"/>
    <mergeCell ref="N75:S75"/>
    <mergeCell ref="N83:S83"/>
    <mergeCell ref="D8:D9"/>
    <mergeCell ref="A11:B11"/>
    <mergeCell ref="C6:E6"/>
    <mergeCell ref="J8:P8"/>
    <mergeCell ref="H7:H9"/>
    <mergeCell ref="T7:T9"/>
    <mergeCell ref="U7:U9"/>
    <mergeCell ref="P2:S2"/>
    <mergeCell ref="H6:Q6"/>
    <mergeCell ref="R6:R9"/>
    <mergeCell ref="I8:I9"/>
    <mergeCell ref="A3:D3"/>
    <mergeCell ref="A2:D2"/>
    <mergeCell ref="Q7:Q9"/>
    <mergeCell ref="D7:E7"/>
    <mergeCell ref="C7:C9"/>
    <mergeCell ref="P4:S4"/>
    <mergeCell ref="I7:P7"/>
    <mergeCell ref="S6:S9"/>
    <mergeCell ref="E1:O1"/>
    <mergeCell ref="E2:O2"/>
    <mergeCell ref="E3:O3"/>
    <mergeCell ref="F6:F9"/>
    <mergeCell ref="G6:G9"/>
    <mergeCell ref="B75:E75"/>
    <mergeCell ref="A74:E74"/>
    <mergeCell ref="A6:B9"/>
    <mergeCell ref="E8:E9"/>
    <mergeCell ref="A10:B10"/>
  </mergeCells>
  <printOptions/>
  <pageMargins left="0.25" right="0.25" top="0.75" bottom="0.75" header="0.25" footer="0.25"/>
  <pageSetup horizontalDpi="600" verticalDpi="600" orientation="landscape" paperSize="9" scale="88" r:id="rId2"/>
  <headerFooter differentFirst="1" alignWithMargins="0">
    <oddFooter>&amp;C&amp;P</oddFooter>
  </headerFooter>
  <drawing r:id="rId1"/>
</worksheet>
</file>

<file path=xl/worksheets/sheet16.xml><?xml version="1.0" encoding="utf-8"?>
<worksheet xmlns="http://schemas.openxmlformats.org/spreadsheetml/2006/main" xmlns:r="http://schemas.openxmlformats.org/officeDocument/2006/relationships">
  <sheetPr>
    <tabColor indexed="19"/>
  </sheetPr>
  <dimension ref="A1:AL83"/>
  <sheetViews>
    <sheetView showZeros="0" view="pageBreakPreview" zoomScale="110" zoomScaleNormal="85" zoomScaleSheetLayoutView="110" zoomScalePageLayoutView="0" workbookViewId="0" topLeftCell="A9">
      <pane xSplit="3" ySplit="3" topLeftCell="H72" activePane="bottomRight" state="frozen"/>
      <selection pane="topLeft" activeCell="A9" sqref="A9"/>
      <selection pane="topRight" activeCell="D9" sqref="D9"/>
      <selection pane="bottomLeft" activeCell="A12" sqref="A12"/>
      <selection pane="bottomRight" activeCell="AA15" sqref="AA15"/>
    </sheetView>
  </sheetViews>
  <sheetFormatPr defaultColWidth="9.00390625" defaultRowHeight="15.75"/>
  <cols>
    <col min="1" max="1" width="4.375" style="378" customWidth="1"/>
    <col min="2" max="2" width="12.875" style="378" customWidth="1"/>
    <col min="3" max="3" width="9.125" style="378" customWidth="1"/>
    <col min="4" max="4" width="8.00390625" style="378" customWidth="1"/>
    <col min="5" max="5" width="8.625" style="378" customWidth="1"/>
    <col min="6" max="6" width="7.25390625" style="378" customWidth="1"/>
    <col min="7" max="7" width="7.50390625" style="378" customWidth="1"/>
    <col min="8" max="8" width="9.25390625" style="378" customWidth="1"/>
    <col min="9" max="9" width="8.00390625" style="378" customWidth="1"/>
    <col min="10" max="10" width="8.25390625" style="378" customWidth="1"/>
    <col min="11" max="11" width="6.875" style="378" customWidth="1"/>
    <col min="12" max="12" width="6.125" style="378" customWidth="1"/>
    <col min="13" max="13" width="8.625" style="378" customWidth="1"/>
    <col min="14" max="14" width="7.75390625" style="378" customWidth="1"/>
    <col min="15" max="15" width="7.125" style="378" customWidth="1"/>
    <col min="16" max="16" width="4.875" style="378" customWidth="1"/>
    <col min="17" max="17" width="8.875" style="378" customWidth="1"/>
    <col min="18" max="18" width="9.375" style="378" customWidth="1"/>
    <col min="19" max="19" width="8.75390625" style="378" customWidth="1"/>
    <col min="20" max="20" width="6.75390625" style="378" customWidth="1"/>
    <col min="21" max="21" width="7.625" style="378" customWidth="1"/>
    <col min="22" max="22" width="8.875" style="378" customWidth="1"/>
    <col min="23" max="23" width="10.50390625" style="378" bestFit="1" customWidth="1"/>
    <col min="24" max="24" width="10.875" style="378" bestFit="1" customWidth="1"/>
    <col min="25" max="16384" width="9.00390625" style="378" customWidth="1"/>
  </cols>
  <sheetData>
    <row r="1" spans="1:22" ht="20.25" customHeight="1">
      <c r="A1" s="420" t="s">
        <v>28</v>
      </c>
      <c r="B1" s="420"/>
      <c r="C1" s="420"/>
      <c r="E1" s="981" t="s">
        <v>66</v>
      </c>
      <c r="F1" s="981"/>
      <c r="G1" s="981"/>
      <c r="H1" s="981"/>
      <c r="I1" s="981"/>
      <c r="J1" s="981"/>
      <c r="K1" s="981"/>
      <c r="L1" s="981"/>
      <c r="M1" s="981"/>
      <c r="N1" s="981"/>
      <c r="O1" s="981"/>
      <c r="P1" s="981"/>
      <c r="Q1" s="422" t="s">
        <v>427</v>
      </c>
      <c r="R1" s="418"/>
      <c r="S1" s="418"/>
      <c r="T1" s="418"/>
      <c r="U1" s="418"/>
      <c r="V1" s="418"/>
    </row>
    <row r="2" spans="1:22" ht="17.25" customHeight="1">
      <c r="A2" s="1004" t="s">
        <v>243</v>
      </c>
      <c r="B2" s="1004"/>
      <c r="C2" s="1004"/>
      <c r="D2" s="1004"/>
      <c r="E2" s="982" t="s">
        <v>34</v>
      </c>
      <c r="F2" s="982"/>
      <c r="G2" s="982"/>
      <c r="H2" s="982"/>
      <c r="I2" s="982"/>
      <c r="J2" s="982"/>
      <c r="K2" s="982"/>
      <c r="L2" s="982"/>
      <c r="M2" s="982"/>
      <c r="N2" s="982"/>
      <c r="O2" s="982"/>
      <c r="P2" s="982"/>
      <c r="Q2" s="1005" t="str">
        <f>'[8]Thong tin'!B4</f>
        <v>CTHADS TRÀ VINH</v>
      </c>
      <c r="R2" s="1005"/>
      <c r="S2" s="1005"/>
      <c r="T2" s="1005"/>
      <c r="U2" s="550"/>
      <c r="V2" s="550"/>
    </row>
    <row r="3" spans="1:22" ht="18" customHeight="1">
      <c r="A3" s="1004" t="s">
        <v>244</v>
      </c>
      <c r="B3" s="1004"/>
      <c r="C3" s="1004"/>
      <c r="D3" s="1004"/>
      <c r="E3" s="983" t="str">
        <f>+'Thong tin'!B3</f>
        <v>08 tháng / năm 2017</v>
      </c>
      <c r="F3" s="984"/>
      <c r="G3" s="984"/>
      <c r="H3" s="984"/>
      <c r="I3" s="984"/>
      <c r="J3" s="984"/>
      <c r="K3" s="984"/>
      <c r="L3" s="984"/>
      <c r="M3" s="984"/>
      <c r="N3" s="984"/>
      <c r="O3" s="984"/>
      <c r="P3" s="984"/>
      <c r="Q3" s="422" t="s">
        <v>361</v>
      </c>
      <c r="R3" s="421"/>
      <c r="S3" s="418"/>
      <c r="T3" s="418"/>
      <c r="U3" s="418"/>
      <c r="V3" s="418"/>
    </row>
    <row r="4" spans="1:22" ht="14.25" customHeight="1">
      <c r="A4" s="382" t="s">
        <v>123</v>
      </c>
      <c r="B4" s="420"/>
      <c r="C4" s="420"/>
      <c r="D4" s="420"/>
      <c r="E4" s="420"/>
      <c r="F4" s="420"/>
      <c r="G4" s="420"/>
      <c r="H4" s="420"/>
      <c r="I4" s="420"/>
      <c r="J4" s="420"/>
      <c r="K4" s="420"/>
      <c r="L4" s="420"/>
      <c r="M4" s="420"/>
      <c r="N4" s="420"/>
      <c r="O4" s="419"/>
      <c r="P4" s="419"/>
      <c r="Q4" s="1006" t="s">
        <v>303</v>
      </c>
      <c r="R4" s="1006"/>
      <c r="S4" s="1006"/>
      <c r="T4" s="1006"/>
      <c r="U4" s="551"/>
      <c r="V4" s="551"/>
    </row>
    <row r="5" spans="2:22" ht="21.75" customHeight="1">
      <c r="B5" s="21"/>
      <c r="C5" s="21"/>
      <c r="J5" s="490"/>
      <c r="K5" s="490"/>
      <c r="L5" s="490"/>
      <c r="M5" s="490"/>
      <c r="N5" s="490"/>
      <c r="Q5" s="1010" t="s">
        <v>428</v>
      </c>
      <c r="R5" s="1010"/>
      <c r="S5" s="1010"/>
      <c r="T5" s="1010"/>
      <c r="U5" s="552"/>
      <c r="V5" s="552"/>
    </row>
    <row r="6" spans="1:38" ht="18.75" customHeight="1">
      <c r="A6" s="1011" t="s">
        <v>57</v>
      </c>
      <c r="B6" s="1011"/>
      <c r="C6" s="998" t="s">
        <v>124</v>
      </c>
      <c r="D6" s="998"/>
      <c r="E6" s="998"/>
      <c r="F6" s="1003" t="s">
        <v>101</v>
      </c>
      <c r="G6" s="1003" t="s">
        <v>125</v>
      </c>
      <c r="H6" s="1012" t="s">
        <v>102</v>
      </c>
      <c r="I6" s="1012"/>
      <c r="J6" s="1012"/>
      <c r="K6" s="1012"/>
      <c r="L6" s="1012"/>
      <c r="M6" s="1012"/>
      <c r="N6" s="1012"/>
      <c r="O6" s="1012"/>
      <c r="P6" s="1012"/>
      <c r="Q6" s="1012"/>
      <c r="R6" s="1012"/>
      <c r="S6" s="998" t="s">
        <v>248</v>
      </c>
      <c r="T6" s="998" t="s">
        <v>528</v>
      </c>
      <c r="U6" s="998" t="s">
        <v>553</v>
      </c>
      <c r="V6" s="998" t="s">
        <v>557</v>
      </c>
      <c r="W6" s="381"/>
      <c r="X6" s="381"/>
      <c r="Y6" s="381"/>
      <c r="Z6" s="381"/>
      <c r="AA6" s="381"/>
      <c r="AB6" s="381"/>
      <c r="AC6" s="381"/>
      <c r="AD6" s="381"/>
      <c r="AE6" s="381"/>
      <c r="AF6" s="381"/>
      <c r="AG6" s="381"/>
      <c r="AH6" s="381"/>
      <c r="AI6" s="381"/>
      <c r="AJ6" s="381"/>
      <c r="AK6" s="381"/>
      <c r="AL6" s="381"/>
    </row>
    <row r="7" spans="1:38" s="417" customFormat="1" ht="21" customHeight="1">
      <c r="A7" s="1011"/>
      <c r="B7" s="1011"/>
      <c r="C7" s="998" t="s">
        <v>42</v>
      </c>
      <c r="D7" s="998" t="s">
        <v>7</v>
      </c>
      <c r="E7" s="998"/>
      <c r="F7" s="1003"/>
      <c r="G7" s="1003"/>
      <c r="H7" s="1003" t="s">
        <v>102</v>
      </c>
      <c r="I7" s="998" t="s">
        <v>103</v>
      </c>
      <c r="J7" s="998"/>
      <c r="K7" s="998"/>
      <c r="L7" s="998"/>
      <c r="M7" s="998"/>
      <c r="N7" s="998"/>
      <c r="O7" s="998"/>
      <c r="P7" s="998"/>
      <c r="Q7" s="998"/>
      <c r="R7" s="1003" t="s">
        <v>126</v>
      </c>
      <c r="S7" s="998"/>
      <c r="T7" s="998"/>
      <c r="U7" s="998"/>
      <c r="V7" s="998"/>
      <c r="W7" s="418"/>
      <c r="X7" s="418"/>
      <c r="Y7" s="418"/>
      <c r="Z7" s="418"/>
      <c r="AA7" s="418"/>
      <c r="AB7" s="418"/>
      <c r="AC7" s="418"/>
      <c r="AD7" s="418"/>
      <c r="AE7" s="418"/>
      <c r="AF7" s="418"/>
      <c r="AG7" s="418"/>
      <c r="AH7" s="418"/>
      <c r="AI7" s="418"/>
      <c r="AJ7" s="418"/>
      <c r="AK7" s="418"/>
      <c r="AL7" s="418"/>
    </row>
    <row r="8" spans="1:38" ht="21.75" customHeight="1">
      <c r="A8" s="1011"/>
      <c r="B8" s="1011"/>
      <c r="C8" s="998"/>
      <c r="D8" s="998" t="s">
        <v>127</v>
      </c>
      <c r="E8" s="998" t="s">
        <v>128</v>
      </c>
      <c r="F8" s="1003"/>
      <c r="G8" s="1003"/>
      <c r="H8" s="1003"/>
      <c r="I8" s="1003" t="s">
        <v>527</v>
      </c>
      <c r="J8" s="998" t="s">
        <v>7</v>
      </c>
      <c r="K8" s="998"/>
      <c r="L8" s="998"/>
      <c r="M8" s="998"/>
      <c r="N8" s="998"/>
      <c r="O8" s="998"/>
      <c r="P8" s="998"/>
      <c r="Q8" s="998"/>
      <c r="R8" s="1003"/>
      <c r="S8" s="998"/>
      <c r="T8" s="998"/>
      <c r="U8" s="998"/>
      <c r="V8" s="998"/>
      <c r="W8" s="381"/>
      <c r="X8" s="381"/>
      <c r="Y8" s="381"/>
      <c r="Z8" s="381"/>
      <c r="AA8" s="381"/>
      <c r="AB8" s="381"/>
      <c r="AC8" s="381"/>
      <c r="AD8" s="381"/>
      <c r="AE8" s="381"/>
      <c r="AF8" s="381"/>
      <c r="AG8" s="381"/>
      <c r="AH8" s="381"/>
      <c r="AI8" s="381"/>
      <c r="AJ8" s="381"/>
      <c r="AK8" s="381"/>
      <c r="AL8" s="381"/>
    </row>
    <row r="9" spans="1:38" ht="84" customHeight="1">
      <c r="A9" s="1011"/>
      <c r="B9" s="1011"/>
      <c r="C9" s="998"/>
      <c r="D9" s="998"/>
      <c r="E9" s="998"/>
      <c r="F9" s="1003"/>
      <c r="G9" s="1003"/>
      <c r="H9" s="1003"/>
      <c r="I9" s="1003"/>
      <c r="J9" s="479" t="s">
        <v>129</v>
      </c>
      <c r="K9" s="479" t="s">
        <v>130</v>
      </c>
      <c r="L9" s="479" t="s">
        <v>122</v>
      </c>
      <c r="M9" s="480" t="s">
        <v>105</v>
      </c>
      <c r="N9" s="480" t="s">
        <v>131</v>
      </c>
      <c r="O9" s="480" t="s">
        <v>108</v>
      </c>
      <c r="P9" s="480" t="s">
        <v>249</v>
      </c>
      <c r="Q9" s="480" t="s">
        <v>111</v>
      </c>
      <c r="R9" s="1003"/>
      <c r="S9" s="998"/>
      <c r="T9" s="1007"/>
      <c r="U9" s="998"/>
      <c r="V9" s="998"/>
      <c r="W9" s="381"/>
      <c r="X9" s="381"/>
      <c r="Y9" s="381"/>
      <c r="Z9" s="381"/>
      <c r="AA9" s="381"/>
      <c r="AB9" s="381"/>
      <c r="AC9" s="381"/>
      <c r="AD9" s="381"/>
      <c r="AE9" s="381"/>
      <c r="AF9" s="381"/>
      <c r="AG9" s="381"/>
      <c r="AH9" s="381"/>
      <c r="AI9" s="381"/>
      <c r="AJ9" s="381"/>
      <c r="AK9" s="381"/>
      <c r="AL9" s="381"/>
    </row>
    <row r="10" spans="1:27" ht="18.75" customHeight="1">
      <c r="A10" s="1002" t="s">
        <v>6</v>
      </c>
      <c r="B10" s="1002"/>
      <c r="C10" s="478">
        <v>1</v>
      </c>
      <c r="D10" s="478">
        <v>2</v>
      </c>
      <c r="E10" s="478">
        <v>3</v>
      </c>
      <c r="F10" s="478">
        <v>4</v>
      </c>
      <c r="G10" s="478">
        <v>5</v>
      </c>
      <c r="H10" s="478">
        <v>6</v>
      </c>
      <c r="I10" s="478">
        <v>7</v>
      </c>
      <c r="J10" s="478">
        <v>8</v>
      </c>
      <c r="K10" s="478">
        <v>9</v>
      </c>
      <c r="L10" s="478" t="s">
        <v>83</v>
      </c>
      <c r="M10" s="478" t="s">
        <v>84</v>
      </c>
      <c r="N10" s="478" t="s">
        <v>85</v>
      </c>
      <c r="O10" s="478" t="s">
        <v>86</v>
      </c>
      <c r="P10" s="478" t="s">
        <v>87</v>
      </c>
      <c r="Q10" s="478" t="s">
        <v>251</v>
      </c>
      <c r="R10" s="478" t="s">
        <v>534</v>
      </c>
      <c r="S10" s="478" t="s">
        <v>533</v>
      </c>
      <c r="T10" s="477" t="s">
        <v>532</v>
      </c>
      <c r="U10" s="558" t="s">
        <v>554</v>
      </c>
      <c r="V10" s="558" t="s">
        <v>555</v>
      </c>
      <c r="W10" s="560"/>
      <c r="X10" s="561"/>
      <c r="Y10" s="381"/>
      <c r="Z10" s="381"/>
      <c r="AA10" s="381"/>
    </row>
    <row r="11" spans="1:27" ht="18.75" customHeight="1">
      <c r="A11" s="1001" t="s">
        <v>30</v>
      </c>
      <c r="B11" s="1001"/>
      <c r="C11" s="461">
        <f aca="true" t="shared" si="0" ref="C11:S11">+C12+C22</f>
        <v>712513193</v>
      </c>
      <c r="D11" s="461">
        <f t="shared" si="0"/>
        <v>515628355</v>
      </c>
      <c r="E11" s="461">
        <f t="shared" si="0"/>
        <v>196884838</v>
      </c>
      <c r="F11" s="461">
        <f t="shared" si="0"/>
        <v>7899139</v>
      </c>
      <c r="G11" s="461">
        <f t="shared" si="0"/>
        <v>9018442</v>
      </c>
      <c r="H11" s="461">
        <f t="shared" si="0"/>
        <v>704614054</v>
      </c>
      <c r="I11" s="461">
        <f t="shared" si="0"/>
        <v>517058505</v>
      </c>
      <c r="J11" s="461">
        <f t="shared" si="0"/>
        <v>89984498</v>
      </c>
      <c r="K11" s="461">
        <f t="shared" si="0"/>
        <v>13034522</v>
      </c>
      <c r="L11" s="461">
        <f t="shared" si="0"/>
        <v>4401</v>
      </c>
      <c r="M11" s="461">
        <f t="shared" si="0"/>
        <v>396556362</v>
      </c>
      <c r="N11" s="461">
        <f t="shared" si="0"/>
        <v>10003399</v>
      </c>
      <c r="O11" s="461">
        <f t="shared" si="0"/>
        <v>99447</v>
      </c>
      <c r="P11" s="461">
        <f t="shared" si="0"/>
        <v>0</v>
      </c>
      <c r="Q11" s="461">
        <f t="shared" si="0"/>
        <v>7375876</v>
      </c>
      <c r="R11" s="461">
        <f t="shared" si="0"/>
        <v>187555549</v>
      </c>
      <c r="S11" s="461">
        <f t="shared" si="0"/>
        <v>601590633</v>
      </c>
      <c r="T11" s="559">
        <f aca="true" t="shared" si="1" ref="T11:T42">(((J11+K11+L11))/I11)*100</f>
        <v>19.924905983318077</v>
      </c>
      <c r="U11" s="556">
        <f>+I11/H11</f>
        <v>0.7338180413301832</v>
      </c>
      <c r="V11" s="557">
        <f>+S11-R11</f>
        <v>414035084</v>
      </c>
      <c r="W11" s="560">
        <f aca="true" t="shared" si="2" ref="W11:W47">+C11-(F11+G11+H11)</f>
        <v>-9018442</v>
      </c>
      <c r="X11" s="561"/>
      <c r="Y11" s="561"/>
      <c r="Z11" s="381"/>
      <c r="AA11" s="381"/>
    </row>
    <row r="12" spans="1:27" ht="18.75" customHeight="1">
      <c r="A12" s="518" t="s">
        <v>0</v>
      </c>
      <c r="B12" s="512" t="s">
        <v>526</v>
      </c>
      <c r="C12" s="461">
        <f aca="true" t="shared" si="3" ref="C12:S12">+C13+C14+C15+C16+C17+C18+C19+C20+C21</f>
        <v>138955170</v>
      </c>
      <c r="D12" s="461">
        <f t="shared" si="3"/>
        <v>82312806</v>
      </c>
      <c r="E12" s="461">
        <f t="shared" si="3"/>
        <v>56642364</v>
      </c>
      <c r="F12" s="461">
        <f t="shared" si="3"/>
        <v>28255</v>
      </c>
      <c r="G12" s="461">
        <f t="shared" si="3"/>
        <v>9018442</v>
      </c>
      <c r="H12" s="461">
        <f t="shared" si="3"/>
        <v>138926915</v>
      </c>
      <c r="I12" s="461">
        <f t="shared" si="3"/>
        <v>116696713</v>
      </c>
      <c r="J12" s="461">
        <f t="shared" si="3"/>
        <v>22102134</v>
      </c>
      <c r="K12" s="461">
        <f t="shared" si="3"/>
        <v>502533</v>
      </c>
      <c r="L12" s="461">
        <f t="shared" si="3"/>
        <v>0</v>
      </c>
      <c r="M12" s="461">
        <f t="shared" si="3"/>
        <v>90410425</v>
      </c>
      <c r="N12" s="461">
        <f t="shared" si="3"/>
        <v>3136315</v>
      </c>
      <c r="O12" s="461">
        <f t="shared" si="3"/>
        <v>23750</v>
      </c>
      <c r="P12" s="461">
        <f t="shared" si="3"/>
        <v>0</v>
      </c>
      <c r="Q12" s="461">
        <f t="shared" si="3"/>
        <v>521556</v>
      </c>
      <c r="R12" s="461">
        <f t="shared" si="3"/>
        <v>22230202</v>
      </c>
      <c r="S12" s="461">
        <f t="shared" si="3"/>
        <v>116322248</v>
      </c>
      <c r="T12" s="559">
        <f t="shared" si="1"/>
        <v>19.3704401939753</v>
      </c>
      <c r="U12" s="556">
        <f aca="true" t="shared" si="4" ref="U12:U73">+I12/H12</f>
        <v>0.8399863554157234</v>
      </c>
      <c r="V12" s="557">
        <f aca="true" t="shared" si="5" ref="V12:V73">+S12-R12</f>
        <v>94092046</v>
      </c>
      <c r="W12" s="560">
        <f t="shared" si="2"/>
        <v>-9018442</v>
      </c>
      <c r="X12" s="561"/>
      <c r="Y12" s="561"/>
      <c r="Z12" s="381"/>
      <c r="AA12" s="381"/>
    </row>
    <row r="13" spans="1:27" ht="18.75" customHeight="1">
      <c r="A13" s="463" t="s">
        <v>43</v>
      </c>
      <c r="B13" s="481" t="s">
        <v>433</v>
      </c>
      <c r="C13" s="461">
        <f aca="true" t="shared" si="6" ref="C13:C21">+D13+E13</f>
        <v>15791</v>
      </c>
      <c r="D13" s="462">
        <v>0</v>
      </c>
      <c r="E13" s="462">
        <v>15791</v>
      </c>
      <c r="F13" s="462">
        <v>7000</v>
      </c>
      <c r="G13" s="462"/>
      <c r="H13" s="461">
        <f aca="true" t="shared" si="7" ref="H13:H21">SUM(I13,R13)</f>
        <v>8791</v>
      </c>
      <c r="I13" s="461">
        <f aca="true" t="shared" si="8" ref="I13:I21">SUM(J13:Q13)</f>
        <v>8791</v>
      </c>
      <c r="J13" s="462">
        <v>8391</v>
      </c>
      <c r="K13" s="462"/>
      <c r="L13" s="462"/>
      <c r="M13" s="462"/>
      <c r="N13" s="462"/>
      <c r="O13" s="462"/>
      <c r="P13" s="462"/>
      <c r="Q13" s="462">
        <v>400</v>
      </c>
      <c r="R13" s="462"/>
      <c r="S13" s="495">
        <f aca="true" t="shared" si="9" ref="S13:S21">SUM(M13:R13)</f>
        <v>400</v>
      </c>
      <c r="T13" s="562">
        <f t="shared" si="1"/>
        <v>95.44989193493345</v>
      </c>
      <c r="U13" s="556">
        <f t="shared" si="4"/>
        <v>1</v>
      </c>
      <c r="V13" s="557">
        <f t="shared" si="5"/>
        <v>400</v>
      </c>
      <c r="W13" s="560">
        <f t="shared" si="2"/>
        <v>0</v>
      </c>
      <c r="X13" s="561"/>
      <c r="Y13" s="561"/>
      <c r="Z13" s="381"/>
      <c r="AA13" s="381"/>
    </row>
    <row r="14" spans="1:25" ht="18.75" customHeight="1">
      <c r="A14" s="463" t="s">
        <v>44</v>
      </c>
      <c r="B14" s="481" t="s">
        <v>524</v>
      </c>
      <c r="C14" s="461">
        <f t="shared" si="6"/>
        <v>10461</v>
      </c>
      <c r="D14" s="462">
        <v>0</v>
      </c>
      <c r="E14" s="462">
        <v>10461</v>
      </c>
      <c r="F14" s="462">
        <v>7700</v>
      </c>
      <c r="G14" s="462"/>
      <c r="H14" s="461">
        <f t="shared" si="7"/>
        <v>2761</v>
      </c>
      <c r="I14" s="461">
        <f t="shared" si="8"/>
        <v>2761</v>
      </c>
      <c r="J14" s="462">
        <v>2761</v>
      </c>
      <c r="K14" s="462"/>
      <c r="L14" s="462"/>
      <c r="M14" s="462"/>
      <c r="N14" s="462"/>
      <c r="O14" s="462"/>
      <c r="P14" s="462"/>
      <c r="Q14" s="462"/>
      <c r="R14" s="462"/>
      <c r="S14" s="495">
        <f t="shared" si="9"/>
        <v>0</v>
      </c>
      <c r="T14" s="562">
        <f t="shared" si="1"/>
        <v>100</v>
      </c>
      <c r="U14" s="556">
        <f t="shared" si="4"/>
        <v>1</v>
      </c>
      <c r="V14" s="557">
        <f t="shared" si="5"/>
        <v>0</v>
      </c>
      <c r="W14" s="475">
        <f t="shared" si="2"/>
        <v>0</v>
      </c>
      <c r="X14" s="489"/>
      <c r="Y14" s="489"/>
    </row>
    <row r="15" spans="1:25" ht="18.75" customHeight="1">
      <c r="A15" s="463" t="s">
        <v>49</v>
      </c>
      <c r="B15" s="481" t="s">
        <v>523</v>
      </c>
      <c r="C15" s="461">
        <f t="shared" si="6"/>
        <v>10479101</v>
      </c>
      <c r="D15" s="462">
        <v>3353312</v>
      </c>
      <c r="E15" s="462">
        <v>7125789</v>
      </c>
      <c r="F15" s="462"/>
      <c r="G15" s="462">
        <v>7097731</v>
      </c>
      <c r="H15" s="461">
        <f t="shared" si="7"/>
        <v>10479101</v>
      </c>
      <c r="I15" s="461">
        <f t="shared" si="8"/>
        <v>10109532</v>
      </c>
      <c r="J15" s="462">
        <v>98492</v>
      </c>
      <c r="K15" s="462"/>
      <c r="L15" s="462"/>
      <c r="M15" s="462">
        <v>9987290</v>
      </c>
      <c r="N15" s="462"/>
      <c r="O15" s="462">
        <v>23750</v>
      </c>
      <c r="P15" s="462"/>
      <c r="Q15" s="462"/>
      <c r="R15" s="462">
        <v>369569</v>
      </c>
      <c r="S15" s="495">
        <f t="shared" si="9"/>
        <v>10380609</v>
      </c>
      <c r="T15" s="459">
        <f t="shared" si="1"/>
        <v>0.9742488574149624</v>
      </c>
      <c r="U15" s="556">
        <f t="shared" si="4"/>
        <v>0.964732757132506</v>
      </c>
      <c r="V15" s="557">
        <f t="shared" si="5"/>
        <v>10011040</v>
      </c>
      <c r="W15" s="475">
        <f t="shared" si="2"/>
        <v>-7097731</v>
      </c>
      <c r="X15" s="489"/>
      <c r="Y15" s="489"/>
    </row>
    <row r="16" spans="1:25" ht="18.75" customHeight="1">
      <c r="A16" s="463" t="s">
        <v>58</v>
      </c>
      <c r="B16" s="481" t="s">
        <v>522</v>
      </c>
      <c r="C16" s="461">
        <f t="shared" si="6"/>
        <v>77400714</v>
      </c>
      <c r="D16" s="462">
        <v>47580832</v>
      </c>
      <c r="E16" s="462">
        <v>29819882</v>
      </c>
      <c r="F16" s="462"/>
      <c r="G16" s="462"/>
      <c r="H16" s="461">
        <f t="shared" si="7"/>
        <v>77400714</v>
      </c>
      <c r="I16" s="461">
        <f t="shared" si="8"/>
        <v>57540526</v>
      </c>
      <c r="J16" s="462">
        <v>8727814</v>
      </c>
      <c r="K16" s="462">
        <v>46</v>
      </c>
      <c r="L16" s="462"/>
      <c r="M16" s="462">
        <v>46806714</v>
      </c>
      <c r="N16" s="462">
        <v>2005952</v>
      </c>
      <c r="O16" s="462"/>
      <c r="P16" s="462"/>
      <c r="Q16" s="462"/>
      <c r="R16" s="462">
        <v>19860188</v>
      </c>
      <c r="S16" s="495">
        <f t="shared" si="9"/>
        <v>68672854</v>
      </c>
      <c r="T16" s="459">
        <f t="shared" si="1"/>
        <v>15.16819641169078</v>
      </c>
      <c r="U16" s="556">
        <f t="shared" si="4"/>
        <v>0.7434107907583385</v>
      </c>
      <c r="V16" s="557">
        <f t="shared" si="5"/>
        <v>48812666</v>
      </c>
      <c r="W16" s="475">
        <f t="shared" si="2"/>
        <v>0</v>
      </c>
      <c r="X16" s="489"/>
      <c r="Y16" s="489"/>
    </row>
    <row r="17" spans="1:25" ht="18.75" customHeight="1">
      <c r="A17" s="463" t="s">
        <v>59</v>
      </c>
      <c r="B17" s="511" t="s">
        <v>521</v>
      </c>
      <c r="C17" s="461">
        <f t="shared" si="6"/>
        <v>11805581</v>
      </c>
      <c r="D17" s="462">
        <v>8464805</v>
      </c>
      <c r="E17" s="462">
        <v>3340776</v>
      </c>
      <c r="F17" s="462">
        <v>5000</v>
      </c>
      <c r="G17" s="462"/>
      <c r="H17" s="461">
        <f t="shared" si="7"/>
        <v>11800581</v>
      </c>
      <c r="I17" s="461">
        <f t="shared" si="8"/>
        <v>11112867</v>
      </c>
      <c r="J17" s="462">
        <v>3662054</v>
      </c>
      <c r="K17" s="462">
        <v>8425</v>
      </c>
      <c r="L17" s="462"/>
      <c r="M17" s="462">
        <v>7344728</v>
      </c>
      <c r="N17" s="462"/>
      <c r="O17" s="462"/>
      <c r="P17" s="462"/>
      <c r="Q17" s="462">
        <v>97660</v>
      </c>
      <c r="R17" s="462">
        <v>687714</v>
      </c>
      <c r="S17" s="495">
        <f t="shared" si="9"/>
        <v>8130102</v>
      </c>
      <c r="T17" s="459">
        <f t="shared" si="1"/>
        <v>33.02909141268405</v>
      </c>
      <c r="U17" s="556">
        <f t="shared" si="4"/>
        <v>0.941722021991968</v>
      </c>
      <c r="V17" s="557">
        <f t="shared" si="5"/>
        <v>7442388</v>
      </c>
      <c r="W17" s="475">
        <f t="shared" si="2"/>
        <v>0</v>
      </c>
      <c r="X17" s="489"/>
      <c r="Y17" s="489"/>
    </row>
    <row r="18" spans="1:25" ht="18.75" customHeight="1">
      <c r="A18" s="463" t="s">
        <v>60</v>
      </c>
      <c r="B18" s="481" t="s">
        <v>520</v>
      </c>
      <c r="C18" s="461">
        <f t="shared" si="6"/>
        <v>13041706</v>
      </c>
      <c r="D18" s="462">
        <v>13035731</v>
      </c>
      <c r="E18" s="462">
        <v>5975</v>
      </c>
      <c r="F18" s="462"/>
      <c r="G18" s="462"/>
      <c r="H18" s="461">
        <f t="shared" si="7"/>
        <v>13041706</v>
      </c>
      <c r="I18" s="461">
        <f t="shared" si="8"/>
        <v>12824196</v>
      </c>
      <c r="J18" s="462">
        <v>5323735</v>
      </c>
      <c r="K18" s="462"/>
      <c r="L18" s="462"/>
      <c r="M18" s="462">
        <v>6935655</v>
      </c>
      <c r="N18" s="462">
        <v>564806</v>
      </c>
      <c r="O18" s="462"/>
      <c r="P18" s="462"/>
      <c r="Q18" s="462"/>
      <c r="R18" s="462">
        <v>217510</v>
      </c>
      <c r="S18" s="495">
        <f t="shared" si="9"/>
        <v>7717971</v>
      </c>
      <c r="T18" s="459">
        <f t="shared" si="1"/>
        <v>41.51320675385809</v>
      </c>
      <c r="U18" s="556">
        <f t="shared" si="4"/>
        <v>0.9833219672334279</v>
      </c>
      <c r="V18" s="557">
        <f t="shared" si="5"/>
        <v>7500461</v>
      </c>
      <c r="W18" s="475">
        <f t="shared" si="2"/>
        <v>0</v>
      </c>
      <c r="X18" s="489"/>
      <c r="Y18" s="489"/>
    </row>
    <row r="19" spans="1:25" ht="18.75" customHeight="1">
      <c r="A19" s="463" t="s">
        <v>61</v>
      </c>
      <c r="B19" s="481" t="s">
        <v>519</v>
      </c>
      <c r="C19" s="461">
        <f t="shared" si="6"/>
        <v>4825907</v>
      </c>
      <c r="D19" s="462">
        <v>3376164</v>
      </c>
      <c r="E19" s="462">
        <v>1449743</v>
      </c>
      <c r="F19" s="462">
        <v>8555</v>
      </c>
      <c r="G19" s="462"/>
      <c r="H19" s="461">
        <f t="shared" si="7"/>
        <v>4817352</v>
      </c>
      <c r="I19" s="461">
        <f t="shared" si="8"/>
        <v>4531971</v>
      </c>
      <c r="J19" s="462">
        <v>405288</v>
      </c>
      <c r="K19" s="462">
        <v>96100</v>
      </c>
      <c r="L19" s="462"/>
      <c r="M19" s="462">
        <v>3761947</v>
      </c>
      <c r="N19" s="462"/>
      <c r="O19" s="462"/>
      <c r="P19" s="462"/>
      <c r="Q19" s="462">
        <v>268636</v>
      </c>
      <c r="R19" s="462">
        <v>285381</v>
      </c>
      <c r="S19" s="495">
        <f t="shared" si="9"/>
        <v>4315964</v>
      </c>
      <c r="T19" s="459">
        <f t="shared" si="1"/>
        <v>11.063354112371858</v>
      </c>
      <c r="U19" s="556">
        <f t="shared" si="4"/>
        <v>0.94075977840108</v>
      </c>
      <c r="V19" s="557">
        <f t="shared" si="5"/>
        <v>4030583</v>
      </c>
      <c r="W19" s="475">
        <f t="shared" si="2"/>
        <v>0</v>
      </c>
      <c r="X19" s="489"/>
      <c r="Y19" s="489"/>
    </row>
    <row r="20" spans="1:25" ht="18.75" customHeight="1">
      <c r="A20" s="463" t="s">
        <v>62</v>
      </c>
      <c r="B20" s="481" t="s">
        <v>518</v>
      </c>
      <c r="C20" s="461">
        <f t="shared" si="6"/>
        <v>14505656</v>
      </c>
      <c r="D20" s="462">
        <v>1808235</v>
      </c>
      <c r="E20" s="462">
        <v>12697421</v>
      </c>
      <c r="F20" s="462"/>
      <c r="G20" s="462"/>
      <c r="H20" s="461">
        <f t="shared" si="7"/>
        <v>14505656</v>
      </c>
      <c r="I20" s="461">
        <f t="shared" si="8"/>
        <v>14163431</v>
      </c>
      <c r="J20" s="462">
        <v>199659</v>
      </c>
      <c r="K20" s="462">
        <v>76444</v>
      </c>
      <c r="L20" s="462"/>
      <c r="M20" s="462">
        <v>13505097</v>
      </c>
      <c r="N20" s="462">
        <v>227371</v>
      </c>
      <c r="O20" s="462"/>
      <c r="P20" s="462"/>
      <c r="Q20" s="462">
        <v>154860</v>
      </c>
      <c r="R20" s="462">
        <v>342225</v>
      </c>
      <c r="S20" s="495">
        <f t="shared" si="9"/>
        <v>14229553</v>
      </c>
      <c r="T20" s="459">
        <f t="shared" si="1"/>
        <v>1.9494075976364766</v>
      </c>
      <c r="U20" s="556">
        <f t="shared" si="4"/>
        <v>0.9764074785724961</v>
      </c>
      <c r="V20" s="557">
        <f t="shared" si="5"/>
        <v>13887328</v>
      </c>
      <c r="W20" s="475">
        <f t="shared" si="2"/>
        <v>0</v>
      </c>
      <c r="X20" s="489"/>
      <c r="Y20" s="489"/>
    </row>
    <row r="21" spans="1:25" ht="18.75" customHeight="1">
      <c r="A21" s="463" t="s">
        <v>63</v>
      </c>
      <c r="B21" s="481" t="s">
        <v>517</v>
      </c>
      <c r="C21" s="461">
        <f t="shared" si="6"/>
        <v>6870253</v>
      </c>
      <c r="D21" s="462">
        <v>4693727</v>
      </c>
      <c r="E21" s="462">
        <v>2176526</v>
      </c>
      <c r="F21" s="462"/>
      <c r="G21" s="462">
        <v>1920711</v>
      </c>
      <c r="H21" s="461">
        <f t="shared" si="7"/>
        <v>6870253</v>
      </c>
      <c r="I21" s="461">
        <f t="shared" si="8"/>
        <v>6402638</v>
      </c>
      <c r="J21" s="462">
        <v>3673940</v>
      </c>
      <c r="K21" s="462">
        <v>321518</v>
      </c>
      <c r="L21" s="462"/>
      <c r="M21" s="462">
        <v>2068994</v>
      </c>
      <c r="N21" s="462">
        <v>338186</v>
      </c>
      <c r="O21" s="462"/>
      <c r="P21" s="462"/>
      <c r="Q21" s="462"/>
      <c r="R21" s="462">
        <v>467615</v>
      </c>
      <c r="S21" s="495">
        <f t="shared" si="9"/>
        <v>2874795</v>
      </c>
      <c r="T21" s="459">
        <f t="shared" si="1"/>
        <v>62.4033093859125</v>
      </c>
      <c r="U21" s="556">
        <f t="shared" si="4"/>
        <v>0.9319362765825363</v>
      </c>
      <c r="V21" s="557">
        <f t="shared" si="5"/>
        <v>2407180</v>
      </c>
      <c r="W21" s="475">
        <f t="shared" si="2"/>
        <v>-1920711</v>
      </c>
      <c r="X21" s="489"/>
      <c r="Y21" s="489"/>
    </row>
    <row r="22" spans="1:25" ht="18.75" customHeight="1">
      <c r="A22" s="518" t="s">
        <v>1</v>
      </c>
      <c r="B22" s="512" t="s">
        <v>17</v>
      </c>
      <c r="C22" s="461">
        <f aca="true" t="shared" si="10" ref="C22:S22">+C23+C30+C36+C41+C45+C50+C57+C63+C69</f>
        <v>573558023</v>
      </c>
      <c r="D22" s="461">
        <f t="shared" si="10"/>
        <v>433315549</v>
      </c>
      <c r="E22" s="461">
        <f t="shared" si="10"/>
        <v>140242474</v>
      </c>
      <c r="F22" s="461">
        <f t="shared" si="10"/>
        <v>7870884</v>
      </c>
      <c r="G22" s="461">
        <f t="shared" si="10"/>
        <v>0</v>
      </c>
      <c r="H22" s="461">
        <f t="shared" si="10"/>
        <v>565687139</v>
      </c>
      <c r="I22" s="461">
        <f t="shared" si="10"/>
        <v>400361792</v>
      </c>
      <c r="J22" s="461">
        <f t="shared" si="10"/>
        <v>67882364</v>
      </c>
      <c r="K22" s="461">
        <f t="shared" si="10"/>
        <v>12531989</v>
      </c>
      <c r="L22" s="461">
        <f t="shared" si="10"/>
        <v>4401</v>
      </c>
      <c r="M22" s="461">
        <f t="shared" si="10"/>
        <v>306145937</v>
      </c>
      <c r="N22" s="461">
        <f t="shared" si="10"/>
        <v>6867084</v>
      </c>
      <c r="O22" s="461">
        <f t="shared" si="10"/>
        <v>75697</v>
      </c>
      <c r="P22" s="461">
        <f t="shared" si="10"/>
        <v>0</v>
      </c>
      <c r="Q22" s="461">
        <f t="shared" si="10"/>
        <v>6854320</v>
      </c>
      <c r="R22" s="461">
        <f t="shared" si="10"/>
        <v>165325347</v>
      </c>
      <c r="S22" s="461">
        <f t="shared" si="10"/>
        <v>485268385</v>
      </c>
      <c r="T22" s="459">
        <f t="shared" si="1"/>
        <v>20.08652064380809</v>
      </c>
      <c r="U22" s="556">
        <f t="shared" si="4"/>
        <v>0.7077442006331348</v>
      </c>
      <c r="V22" s="557">
        <f t="shared" si="5"/>
        <v>319943038</v>
      </c>
      <c r="W22" s="475">
        <f t="shared" si="2"/>
        <v>0</v>
      </c>
      <c r="X22" s="489"/>
      <c r="Y22" s="489"/>
    </row>
    <row r="23" spans="1:25" ht="18.75" customHeight="1">
      <c r="A23" s="518" t="s">
        <v>43</v>
      </c>
      <c r="B23" s="512" t="s">
        <v>516</v>
      </c>
      <c r="C23" s="461">
        <f aca="true" t="shared" si="11" ref="C23:C53">+D23+E23</f>
        <v>160923818</v>
      </c>
      <c r="D23" s="461">
        <f aca="true" t="shared" si="12" ref="D23:S23">+D24+D25+D26+D27+D28+D29</f>
        <v>115081703</v>
      </c>
      <c r="E23" s="461">
        <f t="shared" si="12"/>
        <v>45842115</v>
      </c>
      <c r="F23" s="461">
        <f t="shared" si="12"/>
        <v>4563358</v>
      </c>
      <c r="G23" s="461">
        <f t="shared" si="12"/>
        <v>0</v>
      </c>
      <c r="H23" s="461">
        <f t="shared" si="12"/>
        <v>156360460</v>
      </c>
      <c r="I23" s="461">
        <f t="shared" si="12"/>
        <v>125097339</v>
      </c>
      <c r="J23" s="461">
        <f t="shared" si="12"/>
        <v>23937315</v>
      </c>
      <c r="K23" s="461">
        <f t="shared" si="12"/>
        <v>2515399</v>
      </c>
      <c r="L23" s="461">
        <f t="shared" si="12"/>
        <v>0</v>
      </c>
      <c r="M23" s="461">
        <f t="shared" si="12"/>
        <v>89643726</v>
      </c>
      <c r="N23" s="461">
        <f t="shared" si="12"/>
        <v>4656640</v>
      </c>
      <c r="O23" s="461">
        <f t="shared" si="12"/>
        <v>0</v>
      </c>
      <c r="P23" s="461">
        <f t="shared" si="12"/>
        <v>0</v>
      </c>
      <c r="Q23" s="461">
        <f t="shared" si="12"/>
        <v>4344259</v>
      </c>
      <c r="R23" s="461">
        <f t="shared" si="12"/>
        <v>31263121</v>
      </c>
      <c r="S23" s="461">
        <f t="shared" si="12"/>
        <v>129907746</v>
      </c>
      <c r="T23" s="459">
        <f t="shared" si="1"/>
        <v>21.145704785934736</v>
      </c>
      <c r="U23" s="556">
        <f t="shared" si="4"/>
        <v>0.8000573738399082</v>
      </c>
      <c r="V23" s="557">
        <f t="shared" si="5"/>
        <v>98644625</v>
      </c>
      <c r="W23" s="475">
        <f t="shared" si="2"/>
        <v>0</v>
      </c>
      <c r="X23" s="489"/>
      <c r="Y23" s="489"/>
    </row>
    <row r="24" spans="1:25" ht="18.75" customHeight="1">
      <c r="A24" s="463" t="s">
        <v>45</v>
      </c>
      <c r="B24" s="513" t="s">
        <v>552</v>
      </c>
      <c r="C24" s="461">
        <f t="shared" si="11"/>
        <v>6253472</v>
      </c>
      <c r="D24" s="461">
        <v>2301603</v>
      </c>
      <c r="E24" s="462">
        <v>3951869</v>
      </c>
      <c r="F24" s="462">
        <v>563227</v>
      </c>
      <c r="G24" s="465"/>
      <c r="H24" s="461">
        <f aca="true" t="shared" si="13" ref="H24:H35">SUM(I24,R24)</f>
        <v>5690245</v>
      </c>
      <c r="I24" s="461">
        <f aca="true" t="shared" si="14" ref="I24:I29">+J24+K24+L24+M24+N24+O24+P24+Q24</f>
        <v>4034060</v>
      </c>
      <c r="J24" s="462">
        <v>1612271</v>
      </c>
      <c r="K24" s="462">
        <v>192637</v>
      </c>
      <c r="L24" s="463"/>
      <c r="M24" s="462">
        <v>2229152</v>
      </c>
      <c r="N24" s="463"/>
      <c r="O24" s="463"/>
      <c r="P24" s="463"/>
      <c r="Q24" s="463"/>
      <c r="R24" s="462">
        <v>1656185</v>
      </c>
      <c r="S24" s="495">
        <f aca="true" t="shared" si="15" ref="S24:S29">+R24+Q24:Q25+P24+O24+N24+M24</f>
        <v>3885337</v>
      </c>
      <c r="T24" s="459">
        <f t="shared" si="1"/>
        <v>44.741724218281334</v>
      </c>
      <c r="U24" s="556">
        <f t="shared" si="4"/>
        <v>0.7089431122912986</v>
      </c>
      <c r="V24" s="557">
        <f t="shared" si="5"/>
        <v>2229152</v>
      </c>
      <c r="W24" s="475">
        <f t="shared" si="2"/>
        <v>0</v>
      </c>
      <c r="X24" s="489"/>
      <c r="Y24" s="489"/>
    </row>
    <row r="25" spans="1:25" ht="18.75" customHeight="1">
      <c r="A25" s="463" t="s">
        <v>46</v>
      </c>
      <c r="B25" s="514" t="s">
        <v>514</v>
      </c>
      <c r="C25" s="461">
        <f t="shared" si="11"/>
        <v>47003760</v>
      </c>
      <c r="D25" s="461">
        <v>40862055</v>
      </c>
      <c r="E25" s="462">
        <v>6141705</v>
      </c>
      <c r="F25" s="462">
        <v>903648</v>
      </c>
      <c r="G25" s="496"/>
      <c r="H25" s="461">
        <f t="shared" si="13"/>
        <v>46100112</v>
      </c>
      <c r="I25" s="461">
        <f t="shared" si="14"/>
        <v>36028872</v>
      </c>
      <c r="J25" s="462">
        <v>6006578</v>
      </c>
      <c r="K25" s="462">
        <v>1360306</v>
      </c>
      <c r="L25" s="463"/>
      <c r="M25" s="462">
        <v>23723531</v>
      </c>
      <c r="N25" s="462">
        <v>977527</v>
      </c>
      <c r="O25" s="463"/>
      <c r="P25" s="463"/>
      <c r="Q25" s="462">
        <v>3960930</v>
      </c>
      <c r="R25" s="462">
        <v>10071240</v>
      </c>
      <c r="S25" s="495">
        <f t="shared" si="15"/>
        <v>38733228</v>
      </c>
      <c r="T25" s="459">
        <f t="shared" si="1"/>
        <v>20.44716803790027</v>
      </c>
      <c r="U25" s="556">
        <f t="shared" si="4"/>
        <v>0.7815354548379405</v>
      </c>
      <c r="V25" s="557">
        <f t="shared" si="5"/>
        <v>28661988</v>
      </c>
      <c r="W25" s="475">
        <f t="shared" si="2"/>
        <v>0</v>
      </c>
      <c r="X25" s="489"/>
      <c r="Y25" s="489"/>
    </row>
    <row r="26" spans="1:25" ht="18.75" customHeight="1">
      <c r="A26" s="463" t="s">
        <v>104</v>
      </c>
      <c r="B26" s="515" t="s">
        <v>512</v>
      </c>
      <c r="C26" s="461">
        <f t="shared" si="11"/>
        <v>24281977</v>
      </c>
      <c r="D26" s="461">
        <v>19414696</v>
      </c>
      <c r="E26" s="462">
        <f>4684850+182431</f>
        <v>4867281</v>
      </c>
      <c r="F26" s="462">
        <v>709937</v>
      </c>
      <c r="G26" s="465"/>
      <c r="H26" s="461">
        <f t="shared" si="13"/>
        <v>23572040</v>
      </c>
      <c r="I26" s="461">
        <f t="shared" si="14"/>
        <v>19088663</v>
      </c>
      <c r="J26" s="462">
        <v>1354316</v>
      </c>
      <c r="K26" s="462">
        <v>202406</v>
      </c>
      <c r="L26" s="463"/>
      <c r="M26" s="462">
        <v>13955452</v>
      </c>
      <c r="N26" s="462">
        <v>3576488</v>
      </c>
      <c r="O26" s="463"/>
      <c r="P26" s="463"/>
      <c r="Q26" s="463" t="s">
        <v>43</v>
      </c>
      <c r="R26" s="462">
        <v>4483377</v>
      </c>
      <c r="S26" s="495">
        <f t="shared" si="15"/>
        <v>22015318</v>
      </c>
      <c r="T26" s="459">
        <f t="shared" si="1"/>
        <v>8.155217576003098</v>
      </c>
      <c r="U26" s="556">
        <f t="shared" si="4"/>
        <v>0.809801060917935</v>
      </c>
      <c r="V26" s="557">
        <f t="shared" si="5"/>
        <v>17531941</v>
      </c>
      <c r="W26" s="475">
        <f t="shared" si="2"/>
        <v>0</v>
      </c>
      <c r="X26" s="489"/>
      <c r="Y26" s="489"/>
    </row>
    <row r="27" spans="1:25" ht="18.75" customHeight="1">
      <c r="A27" s="463" t="s">
        <v>106</v>
      </c>
      <c r="B27" s="515" t="s">
        <v>513</v>
      </c>
      <c r="C27" s="461">
        <f t="shared" si="11"/>
        <v>31480908</v>
      </c>
      <c r="D27" s="461">
        <v>23845759</v>
      </c>
      <c r="E27" s="462">
        <f>7236438+398709+2</f>
        <v>7635149</v>
      </c>
      <c r="F27" s="462">
        <f>645161-1</f>
        <v>645160</v>
      </c>
      <c r="G27" s="465"/>
      <c r="H27" s="461">
        <f t="shared" si="13"/>
        <v>30835748</v>
      </c>
      <c r="I27" s="461">
        <f t="shared" si="14"/>
        <v>26269659</v>
      </c>
      <c r="J27" s="462">
        <v>6979335</v>
      </c>
      <c r="K27" s="462">
        <v>382648</v>
      </c>
      <c r="L27" s="463"/>
      <c r="M27" s="462">
        <f>18536586-111868-200+1</f>
        <v>18424519</v>
      </c>
      <c r="N27" s="462">
        <v>102625</v>
      </c>
      <c r="O27" s="463"/>
      <c r="P27" s="463"/>
      <c r="Q27" s="462">
        <f>268664+111868</f>
        <v>380532</v>
      </c>
      <c r="R27" s="462">
        <f>4565889+200</f>
        <v>4566089</v>
      </c>
      <c r="S27" s="495">
        <f t="shared" si="15"/>
        <v>23473765</v>
      </c>
      <c r="T27" s="459">
        <f t="shared" si="1"/>
        <v>28.02466145449395</v>
      </c>
      <c r="U27" s="556">
        <f t="shared" si="4"/>
        <v>0.8519222235179766</v>
      </c>
      <c r="V27" s="557">
        <f t="shared" si="5"/>
        <v>18907676</v>
      </c>
      <c r="W27" s="475">
        <f t="shared" si="2"/>
        <v>0</v>
      </c>
      <c r="X27" s="489"/>
      <c r="Y27" s="489"/>
    </row>
    <row r="28" spans="1:25" ht="18.75" customHeight="1">
      <c r="A28" s="463" t="s">
        <v>107</v>
      </c>
      <c r="B28" s="515" t="s">
        <v>511</v>
      </c>
      <c r="C28" s="461">
        <f t="shared" si="11"/>
        <v>32663948</v>
      </c>
      <c r="D28" s="461">
        <v>19162713</v>
      </c>
      <c r="E28" s="462">
        <v>13501235</v>
      </c>
      <c r="F28" s="462"/>
      <c r="G28" s="465"/>
      <c r="H28" s="461">
        <f t="shared" si="13"/>
        <v>32663948</v>
      </c>
      <c r="I28" s="461">
        <f t="shared" si="14"/>
        <v>26877132</v>
      </c>
      <c r="J28" s="462">
        <v>2867092</v>
      </c>
      <c r="K28" s="462">
        <v>340439</v>
      </c>
      <c r="L28" s="463"/>
      <c r="M28" s="462">
        <v>23669601</v>
      </c>
      <c r="N28" s="463"/>
      <c r="O28" s="463"/>
      <c r="P28" s="463"/>
      <c r="Q28" s="462">
        <v>0</v>
      </c>
      <c r="R28" s="462">
        <v>5786816</v>
      </c>
      <c r="S28" s="495">
        <f t="shared" si="15"/>
        <v>29456417</v>
      </c>
      <c r="T28" s="459">
        <f t="shared" si="1"/>
        <v>11.934052338620058</v>
      </c>
      <c r="U28" s="556">
        <f t="shared" si="4"/>
        <v>0.8228378271971287</v>
      </c>
      <c r="V28" s="557">
        <f t="shared" si="5"/>
        <v>23669601</v>
      </c>
      <c r="W28" s="475">
        <f t="shared" si="2"/>
        <v>0</v>
      </c>
      <c r="X28" s="489"/>
      <c r="Y28" s="489"/>
    </row>
    <row r="29" spans="1:25" ht="18.75" customHeight="1">
      <c r="A29" s="463" t="s">
        <v>109</v>
      </c>
      <c r="B29" s="514" t="s">
        <v>510</v>
      </c>
      <c r="C29" s="461">
        <f t="shared" si="11"/>
        <v>19239753</v>
      </c>
      <c r="D29" s="461">
        <v>9494877</v>
      </c>
      <c r="E29" s="462">
        <f>9744877+1-2</f>
        <v>9744876</v>
      </c>
      <c r="F29" s="462">
        <v>1741386</v>
      </c>
      <c r="G29" s="465"/>
      <c r="H29" s="461">
        <f t="shared" si="13"/>
        <v>17498367</v>
      </c>
      <c r="I29" s="461">
        <f t="shared" si="14"/>
        <v>12798953</v>
      </c>
      <c r="J29" s="462">
        <v>5117723</v>
      </c>
      <c r="K29" s="462">
        <v>36963</v>
      </c>
      <c r="L29" s="463"/>
      <c r="M29" s="462">
        <v>7641471</v>
      </c>
      <c r="N29" s="463"/>
      <c r="O29" s="463"/>
      <c r="P29" s="463"/>
      <c r="Q29" s="462">
        <v>2796</v>
      </c>
      <c r="R29" s="462">
        <v>4699414</v>
      </c>
      <c r="S29" s="495">
        <f t="shared" si="15"/>
        <v>12343681</v>
      </c>
      <c r="T29" s="459">
        <f t="shared" si="1"/>
        <v>40.27427868513932</v>
      </c>
      <c r="U29" s="556">
        <f t="shared" si="4"/>
        <v>0.7314369963780049</v>
      </c>
      <c r="V29" s="557">
        <f t="shared" si="5"/>
        <v>7644267</v>
      </c>
      <c r="W29" s="475">
        <f t="shared" si="2"/>
        <v>0</v>
      </c>
      <c r="X29" s="489"/>
      <c r="Y29" s="489"/>
    </row>
    <row r="30" spans="1:25" ht="18.75" customHeight="1">
      <c r="A30" s="518" t="s">
        <v>44</v>
      </c>
      <c r="B30" s="512" t="s">
        <v>509</v>
      </c>
      <c r="C30" s="461">
        <f t="shared" si="11"/>
        <v>65978222</v>
      </c>
      <c r="D30" s="461">
        <f>SUM(D31:D35)</f>
        <v>47005170</v>
      </c>
      <c r="E30" s="461">
        <f>SUM(E31:E35)</f>
        <v>18973052</v>
      </c>
      <c r="F30" s="461">
        <f>SUM(F31:F35)</f>
        <v>1995465</v>
      </c>
      <c r="G30" s="461">
        <f>SUM(G31:G35)</f>
        <v>0</v>
      </c>
      <c r="H30" s="461">
        <f t="shared" si="13"/>
        <v>63982757</v>
      </c>
      <c r="I30" s="461">
        <f aca="true" t="shared" si="16" ref="I30:S30">+I31+I32+I33+I34+I35</f>
        <v>43048084</v>
      </c>
      <c r="J30" s="461">
        <f t="shared" si="16"/>
        <v>7606305</v>
      </c>
      <c r="K30" s="461">
        <f t="shared" si="16"/>
        <v>947792</v>
      </c>
      <c r="L30" s="461">
        <f t="shared" si="16"/>
        <v>0</v>
      </c>
      <c r="M30" s="461">
        <f t="shared" si="16"/>
        <v>32295181</v>
      </c>
      <c r="N30" s="461">
        <f t="shared" si="16"/>
        <v>127383</v>
      </c>
      <c r="O30" s="461">
        <f t="shared" si="16"/>
        <v>42847</v>
      </c>
      <c r="P30" s="461">
        <f t="shared" si="16"/>
        <v>0</v>
      </c>
      <c r="Q30" s="461">
        <f t="shared" si="16"/>
        <v>2028576</v>
      </c>
      <c r="R30" s="461">
        <f t="shared" si="16"/>
        <v>20934673</v>
      </c>
      <c r="S30" s="461">
        <f t="shared" si="16"/>
        <v>55428660</v>
      </c>
      <c r="T30" s="464">
        <f t="shared" si="1"/>
        <v>19.87102840628168</v>
      </c>
      <c r="U30" s="556">
        <f t="shared" si="4"/>
        <v>0.6728075815801435</v>
      </c>
      <c r="V30" s="557">
        <f t="shared" si="5"/>
        <v>34493987</v>
      </c>
      <c r="W30" s="475">
        <f t="shared" si="2"/>
        <v>0</v>
      </c>
      <c r="X30" s="489"/>
      <c r="Y30" s="489"/>
    </row>
    <row r="31" spans="1:25" ht="18.75" customHeight="1">
      <c r="A31" s="463" t="s">
        <v>47</v>
      </c>
      <c r="B31" s="513" t="s">
        <v>508</v>
      </c>
      <c r="C31" s="461">
        <f t="shared" si="11"/>
        <v>3662570</v>
      </c>
      <c r="D31" s="497">
        <v>2899961</v>
      </c>
      <c r="E31" s="462">
        <v>762609</v>
      </c>
      <c r="F31" s="462">
        <v>11338</v>
      </c>
      <c r="G31" s="498"/>
      <c r="H31" s="461">
        <f t="shared" si="13"/>
        <v>3651232</v>
      </c>
      <c r="I31" s="461">
        <f>+J31+K31+L31+M31+N31+O31+P31+Q31</f>
        <v>3347439</v>
      </c>
      <c r="J31" s="462">
        <v>178022</v>
      </c>
      <c r="K31" s="462">
        <v>0</v>
      </c>
      <c r="L31" s="463"/>
      <c r="M31" s="462">
        <v>3169417</v>
      </c>
      <c r="N31" s="463"/>
      <c r="O31" s="463"/>
      <c r="P31" s="463"/>
      <c r="Q31" s="463"/>
      <c r="R31" s="462">
        <v>303793</v>
      </c>
      <c r="S31" s="495">
        <f>+R31+Q31+P31+O31+N31+M31</f>
        <v>3473210</v>
      </c>
      <c r="T31" s="459">
        <f t="shared" si="1"/>
        <v>5.31815516279759</v>
      </c>
      <c r="U31" s="556">
        <f t="shared" si="4"/>
        <v>0.9167971249156449</v>
      </c>
      <c r="V31" s="557">
        <f t="shared" si="5"/>
        <v>3169417</v>
      </c>
      <c r="W31" s="475">
        <f t="shared" si="2"/>
        <v>0</v>
      </c>
      <c r="X31" s="489"/>
      <c r="Y31" s="489"/>
    </row>
    <row r="32" spans="1:25" ht="18.75" customHeight="1">
      <c r="A32" s="463" t="s">
        <v>48</v>
      </c>
      <c r="B32" s="514" t="s">
        <v>507</v>
      </c>
      <c r="C32" s="461">
        <f t="shared" si="11"/>
        <v>16414918</v>
      </c>
      <c r="D32" s="497">
        <v>11713993</v>
      </c>
      <c r="E32" s="462">
        <v>4700925</v>
      </c>
      <c r="F32" s="462">
        <v>200</v>
      </c>
      <c r="G32" s="498"/>
      <c r="H32" s="461">
        <f t="shared" si="13"/>
        <v>16414718</v>
      </c>
      <c r="I32" s="461">
        <f>+J32+K32+L32+M32+N32+O32+P32+Q32</f>
        <v>10301826</v>
      </c>
      <c r="J32" s="462">
        <v>2803036</v>
      </c>
      <c r="K32" s="462">
        <v>269120</v>
      </c>
      <c r="L32" s="463"/>
      <c r="M32" s="462">
        <v>7229670</v>
      </c>
      <c r="N32" s="463"/>
      <c r="O32" s="463"/>
      <c r="P32" s="463"/>
      <c r="Q32" s="463"/>
      <c r="R32" s="462">
        <v>6112892</v>
      </c>
      <c r="S32" s="495">
        <f>+R32+Q32+P32+O32+N32+M32</f>
        <v>13342562</v>
      </c>
      <c r="T32" s="459">
        <f t="shared" si="1"/>
        <v>29.821470484941216</v>
      </c>
      <c r="U32" s="556">
        <f t="shared" si="4"/>
        <v>0.6275968920087448</v>
      </c>
      <c r="V32" s="557">
        <f t="shared" si="5"/>
        <v>7229670</v>
      </c>
      <c r="W32" s="475">
        <f t="shared" si="2"/>
        <v>0</v>
      </c>
      <c r="X32" s="489"/>
      <c r="Y32" s="489"/>
    </row>
    <row r="33" spans="1:25" ht="18.75" customHeight="1">
      <c r="A33" s="463" t="s">
        <v>506</v>
      </c>
      <c r="B33" s="515" t="s">
        <v>505</v>
      </c>
      <c r="C33" s="461">
        <f t="shared" si="11"/>
        <v>27657011</v>
      </c>
      <c r="D33" s="497">
        <v>18678712</v>
      </c>
      <c r="E33" s="462">
        <v>8978299</v>
      </c>
      <c r="F33" s="462">
        <v>25851</v>
      </c>
      <c r="G33" s="498"/>
      <c r="H33" s="461">
        <f t="shared" si="13"/>
        <v>27631160</v>
      </c>
      <c r="I33" s="461">
        <f>+J33+K33+L33+M33+N33+O33+P33+Q33</f>
        <v>16018680</v>
      </c>
      <c r="J33" s="462">
        <v>2228961</v>
      </c>
      <c r="K33" s="462">
        <v>146022</v>
      </c>
      <c r="L33" s="463"/>
      <c r="M33" s="462">
        <v>13643697</v>
      </c>
      <c r="N33" s="463"/>
      <c r="O33" s="463"/>
      <c r="P33" s="463"/>
      <c r="Q33" s="463"/>
      <c r="R33" s="462">
        <v>11612480</v>
      </c>
      <c r="S33" s="495">
        <f>+R33+Q33+P33+O33+N33+M33</f>
        <v>25256177</v>
      </c>
      <c r="T33" s="459">
        <f t="shared" si="1"/>
        <v>14.826334005049105</v>
      </c>
      <c r="U33" s="556">
        <f t="shared" si="4"/>
        <v>0.5797324469910058</v>
      </c>
      <c r="V33" s="557">
        <f t="shared" si="5"/>
        <v>13643697</v>
      </c>
      <c r="W33" s="475">
        <f t="shared" si="2"/>
        <v>0</v>
      </c>
      <c r="X33" s="489"/>
      <c r="Y33" s="489"/>
    </row>
    <row r="34" spans="1:25" ht="18.75" customHeight="1">
      <c r="A34" s="463" t="s">
        <v>504</v>
      </c>
      <c r="B34" s="515" t="s">
        <v>503</v>
      </c>
      <c r="C34" s="461">
        <f t="shared" si="11"/>
        <v>9274602</v>
      </c>
      <c r="D34" s="497">
        <v>6937070</v>
      </c>
      <c r="E34" s="462">
        <v>2337532</v>
      </c>
      <c r="F34" s="462">
        <v>1144876</v>
      </c>
      <c r="G34" s="498"/>
      <c r="H34" s="461">
        <f t="shared" si="13"/>
        <v>8129726</v>
      </c>
      <c r="I34" s="461">
        <f>+J34+K34+L34+M34+N34+O34+P34+Q34</f>
        <v>5568931</v>
      </c>
      <c r="J34" s="462">
        <v>779806</v>
      </c>
      <c r="K34" s="462">
        <v>284339</v>
      </c>
      <c r="L34" s="463"/>
      <c r="M34" s="462">
        <v>2478784</v>
      </c>
      <c r="N34" s="463" t="s">
        <v>551</v>
      </c>
      <c r="O34" s="463"/>
      <c r="P34" s="463"/>
      <c r="Q34" s="506" t="s">
        <v>550</v>
      </c>
      <c r="R34" s="462">
        <v>2560795</v>
      </c>
      <c r="S34" s="495">
        <f>+R34+Q34+P34+O34+N34+M34</f>
        <v>7065581</v>
      </c>
      <c r="T34" s="459">
        <f t="shared" si="1"/>
        <v>19.108604505963534</v>
      </c>
      <c r="U34" s="556">
        <f t="shared" si="4"/>
        <v>0.6850084492392486</v>
      </c>
      <c r="V34" s="557">
        <f t="shared" si="5"/>
        <v>4504786</v>
      </c>
      <c r="W34" s="475">
        <f t="shared" si="2"/>
        <v>0</v>
      </c>
      <c r="X34" s="489"/>
      <c r="Y34" s="489"/>
    </row>
    <row r="35" spans="1:25" ht="18.75" customHeight="1">
      <c r="A35" s="463" t="s">
        <v>502</v>
      </c>
      <c r="B35" s="514" t="s">
        <v>501</v>
      </c>
      <c r="C35" s="461">
        <f t="shared" si="11"/>
        <v>8969121</v>
      </c>
      <c r="D35" s="497">
        <v>6775434</v>
      </c>
      <c r="E35" s="462">
        <v>2193687</v>
      </c>
      <c r="F35" s="462">
        <v>813200</v>
      </c>
      <c r="G35" s="499"/>
      <c r="H35" s="461">
        <f t="shared" si="13"/>
        <v>8155921</v>
      </c>
      <c r="I35" s="461">
        <f>+J35+K35+L35+M35+N35+O35+P35+Q35</f>
        <v>7811208</v>
      </c>
      <c r="J35" s="462">
        <v>1616480</v>
      </c>
      <c r="K35" s="462">
        <v>248311</v>
      </c>
      <c r="L35" s="463"/>
      <c r="M35" s="462">
        <v>5773613</v>
      </c>
      <c r="N35" s="462">
        <v>121383</v>
      </c>
      <c r="O35" s="463" t="s">
        <v>549</v>
      </c>
      <c r="P35" s="463"/>
      <c r="Q35" s="463" t="s">
        <v>548</v>
      </c>
      <c r="R35" s="462">
        <v>344713</v>
      </c>
      <c r="S35" s="495">
        <f>+R35+Q35+P35+O35+N35+M35</f>
        <v>6291130</v>
      </c>
      <c r="T35" s="459">
        <f t="shared" si="1"/>
        <v>23.873272866373547</v>
      </c>
      <c r="U35" s="556">
        <f t="shared" si="4"/>
        <v>0.9577346322996507</v>
      </c>
      <c r="V35" s="557">
        <f t="shared" si="5"/>
        <v>5946417</v>
      </c>
      <c r="W35" s="475">
        <f t="shared" si="2"/>
        <v>0</v>
      </c>
      <c r="X35" s="489"/>
      <c r="Y35" s="489"/>
    </row>
    <row r="36" spans="1:25" ht="18.75" customHeight="1">
      <c r="A36" s="518" t="s">
        <v>49</v>
      </c>
      <c r="B36" s="512" t="s">
        <v>500</v>
      </c>
      <c r="C36" s="461">
        <f t="shared" si="11"/>
        <v>40879920</v>
      </c>
      <c r="D36" s="461">
        <f aca="true" t="shared" si="17" ref="D36:S36">+D37+D38+D39+D40</f>
        <v>30239382</v>
      </c>
      <c r="E36" s="461">
        <f t="shared" si="17"/>
        <v>10640538</v>
      </c>
      <c r="F36" s="461">
        <f t="shared" si="17"/>
        <v>222935</v>
      </c>
      <c r="G36" s="461">
        <f t="shared" si="17"/>
        <v>0</v>
      </c>
      <c r="H36" s="461">
        <f t="shared" si="17"/>
        <v>40656985</v>
      </c>
      <c r="I36" s="461">
        <f t="shared" si="17"/>
        <v>22891129</v>
      </c>
      <c r="J36" s="461">
        <f t="shared" si="17"/>
        <v>3440437</v>
      </c>
      <c r="K36" s="461">
        <f t="shared" si="17"/>
        <v>556991</v>
      </c>
      <c r="L36" s="461">
        <f t="shared" si="17"/>
        <v>0</v>
      </c>
      <c r="M36" s="461">
        <f t="shared" si="17"/>
        <v>18379848</v>
      </c>
      <c r="N36" s="461">
        <f t="shared" si="17"/>
        <v>403013</v>
      </c>
      <c r="O36" s="461">
        <f t="shared" si="17"/>
        <v>0</v>
      </c>
      <c r="P36" s="461">
        <f t="shared" si="17"/>
        <v>0</v>
      </c>
      <c r="Q36" s="461">
        <f t="shared" si="17"/>
        <v>110840</v>
      </c>
      <c r="R36" s="461">
        <f t="shared" si="17"/>
        <v>17765856</v>
      </c>
      <c r="S36" s="461">
        <f t="shared" si="17"/>
        <v>36659557</v>
      </c>
      <c r="T36" s="464">
        <f t="shared" si="1"/>
        <v>17.462782198291748</v>
      </c>
      <c r="U36" s="556">
        <f t="shared" si="4"/>
        <v>0.5630306575856523</v>
      </c>
      <c r="V36" s="557">
        <f t="shared" si="5"/>
        <v>18893701</v>
      </c>
      <c r="W36" s="475">
        <f t="shared" si="2"/>
        <v>0</v>
      </c>
      <c r="X36" s="489"/>
      <c r="Y36" s="489"/>
    </row>
    <row r="37" spans="1:25" ht="18.75" customHeight="1">
      <c r="A37" s="463" t="s">
        <v>113</v>
      </c>
      <c r="B37" s="516" t="s">
        <v>499</v>
      </c>
      <c r="C37" s="461">
        <f t="shared" si="11"/>
        <v>165429</v>
      </c>
      <c r="D37" s="500">
        <v>128093</v>
      </c>
      <c r="E37" s="500">
        <v>37336</v>
      </c>
      <c r="F37" s="500"/>
      <c r="G37" s="462"/>
      <c r="H37" s="461">
        <f aca="true" t="shared" si="18" ref="H37:H73">+I37+R37</f>
        <v>165429</v>
      </c>
      <c r="I37" s="461">
        <f>+J37+K37+L37+M37+N37+O37+P37+Q37</f>
        <v>165429</v>
      </c>
      <c r="J37" s="500">
        <v>111339</v>
      </c>
      <c r="K37" s="500">
        <v>2440</v>
      </c>
      <c r="L37" s="501"/>
      <c r="M37" s="500">
        <v>51650</v>
      </c>
      <c r="N37" s="500"/>
      <c r="O37" s="501"/>
      <c r="P37" s="501"/>
      <c r="Q37" s="500"/>
      <c r="R37" s="502"/>
      <c r="S37" s="460">
        <f>+R37+Q37+P37+O37+N37+M37</f>
        <v>51650</v>
      </c>
      <c r="T37" s="459">
        <f t="shared" si="1"/>
        <v>68.77814651602803</v>
      </c>
      <c r="U37" s="556">
        <f t="shared" si="4"/>
        <v>1</v>
      </c>
      <c r="V37" s="557">
        <f t="shared" si="5"/>
        <v>51650</v>
      </c>
      <c r="W37" s="475">
        <f t="shared" si="2"/>
        <v>0</v>
      </c>
      <c r="X37" s="489"/>
      <c r="Y37" s="489"/>
    </row>
    <row r="38" spans="1:25" ht="18.75" customHeight="1">
      <c r="A38" s="463" t="s">
        <v>114</v>
      </c>
      <c r="B38" s="481" t="s">
        <v>498</v>
      </c>
      <c r="C38" s="461">
        <f t="shared" si="11"/>
        <v>8088944</v>
      </c>
      <c r="D38" s="500">
        <v>5698559</v>
      </c>
      <c r="E38" s="500">
        <v>2390385</v>
      </c>
      <c r="F38" s="500">
        <v>399</v>
      </c>
      <c r="G38" s="462"/>
      <c r="H38" s="461">
        <f t="shared" si="18"/>
        <v>8088545</v>
      </c>
      <c r="I38" s="461">
        <f>+J38+K38+L38+M38+N38+O38+P38+Q38</f>
        <v>4904486</v>
      </c>
      <c r="J38" s="503">
        <v>567838</v>
      </c>
      <c r="K38" s="503"/>
      <c r="L38" s="501"/>
      <c r="M38" s="503">
        <v>3942535</v>
      </c>
      <c r="N38" s="500">
        <v>394113</v>
      </c>
      <c r="O38" s="504"/>
      <c r="P38" s="503"/>
      <c r="Q38" s="505"/>
      <c r="R38" s="502">
        <v>3184059</v>
      </c>
      <c r="S38" s="460">
        <f>+R38+Q38+P38+O38+N38+M38</f>
        <v>7520707</v>
      </c>
      <c r="T38" s="459">
        <f t="shared" si="1"/>
        <v>11.577930898365292</v>
      </c>
      <c r="U38" s="556">
        <f t="shared" si="4"/>
        <v>0.6063495968681636</v>
      </c>
      <c r="V38" s="557">
        <f t="shared" si="5"/>
        <v>4336648</v>
      </c>
      <c r="W38" s="475">
        <f t="shared" si="2"/>
        <v>0</v>
      </c>
      <c r="X38" s="489"/>
      <c r="Y38" s="489"/>
    </row>
    <row r="39" spans="1:25" ht="18.75" customHeight="1">
      <c r="A39" s="463" t="s">
        <v>115</v>
      </c>
      <c r="B39" s="481" t="s">
        <v>497</v>
      </c>
      <c r="C39" s="461">
        <f t="shared" si="11"/>
        <v>18457249</v>
      </c>
      <c r="D39" s="500">
        <v>13791909</v>
      </c>
      <c r="E39" s="500">
        <v>4665340</v>
      </c>
      <c r="F39" s="503">
        <v>194405</v>
      </c>
      <c r="G39" s="462"/>
      <c r="H39" s="461">
        <f t="shared" si="18"/>
        <v>18262844</v>
      </c>
      <c r="I39" s="461">
        <f>+J39+K39+L39+M39+N39+O39+P39+Q39</f>
        <v>8473404</v>
      </c>
      <c r="J39" s="503">
        <v>1003173</v>
      </c>
      <c r="K39" s="500">
        <v>548208</v>
      </c>
      <c r="L39" s="504"/>
      <c r="M39" s="503">
        <v>6921523</v>
      </c>
      <c r="N39" s="500">
        <v>500</v>
      </c>
      <c r="O39" s="504"/>
      <c r="P39" s="504"/>
      <c r="Q39" s="505"/>
      <c r="R39" s="502">
        <v>9789440</v>
      </c>
      <c r="S39" s="460">
        <f>+R39+Q39+P39+O39+N39+M39</f>
        <v>16711463</v>
      </c>
      <c r="T39" s="459">
        <f t="shared" si="1"/>
        <v>18.30882842361818</v>
      </c>
      <c r="U39" s="556">
        <f t="shared" si="4"/>
        <v>0.463969576699007</v>
      </c>
      <c r="V39" s="557">
        <f t="shared" si="5"/>
        <v>6922023</v>
      </c>
      <c r="W39" s="475">
        <f t="shared" si="2"/>
        <v>0</v>
      </c>
      <c r="X39" s="489"/>
      <c r="Y39" s="489"/>
    </row>
    <row r="40" spans="1:25" ht="18.75" customHeight="1">
      <c r="A40" s="463" t="s">
        <v>496</v>
      </c>
      <c r="B40" s="481" t="s">
        <v>495</v>
      </c>
      <c r="C40" s="461">
        <f t="shared" si="11"/>
        <v>14168298</v>
      </c>
      <c r="D40" s="503">
        <v>10620821</v>
      </c>
      <c r="E40" s="500">
        <v>3547477</v>
      </c>
      <c r="F40" s="500">
        <v>28131</v>
      </c>
      <c r="G40" s="462"/>
      <c r="H40" s="461">
        <f t="shared" si="18"/>
        <v>14140167</v>
      </c>
      <c r="I40" s="461">
        <f>+J40+K40+L40+M40+N40+O40+P40+Q40</f>
        <v>9347810</v>
      </c>
      <c r="J40" s="500">
        <v>1758087</v>
      </c>
      <c r="K40" s="500">
        <v>6343</v>
      </c>
      <c r="L40" s="504"/>
      <c r="M40" s="498">
        <v>7464140</v>
      </c>
      <c r="N40" s="500">
        <v>8400</v>
      </c>
      <c r="O40" s="504"/>
      <c r="P40" s="504"/>
      <c r="Q40" s="500">
        <v>110840</v>
      </c>
      <c r="R40" s="502">
        <v>4792357</v>
      </c>
      <c r="S40" s="460">
        <f>+R40+Q40+P40+O40+N40+M40</f>
        <v>12375737</v>
      </c>
      <c r="T40" s="459">
        <f t="shared" si="1"/>
        <v>18.875330157544923</v>
      </c>
      <c r="U40" s="556">
        <f t="shared" si="4"/>
        <v>0.6610820084373826</v>
      </c>
      <c r="V40" s="557">
        <f t="shared" si="5"/>
        <v>7583380</v>
      </c>
      <c r="W40" s="475">
        <f t="shared" si="2"/>
        <v>0</v>
      </c>
      <c r="X40" s="489"/>
      <c r="Y40" s="489"/>
    </row>
    <row r="41" spans="1:25" ht="18.75" customHeight="1">
      <c r="A41" s="518" t="s">
        <v>58</v>
      </c>
      <c r="B41" s="512" t="s">
        <v>494</v>
      </c>
      <c r="C41" s="461">
        <f t="shared" si="11"/>
        <v>24166216</v>
      </c>
      <c r="D41" s="461">
        <f>+D42+D43+D44</f>
        <v>18702254</v>
      </c>
      <c r="E41" s="461">
        <f aca="true" t="shared" si="19" ref="E41:S41">+E42+E43+E44</f>
        <v>5463962</v>
      </c>
      <c r="F41" s="461">
        <f t="shared" si="19"/>
        <v>259688</v>
      </c>
      <c r="G41" s="461">
        <f t="shared" si="19"/>
        <v>0</v>
      </c>
      <c r="H41" s="461">
        <f t="shared" si="19"/>
        <v>23906528</v>
      </c>
      <c r="I41" s="461">
        <f t="shared" si="19"/>
        <v>18124875</v>
      </c>
      <c r="J41" s="461">
        <f t="shared" si="19"/>
        <v>1669267</v>
      </c>
      <c r="K41" s="461">
        <f t="shared" si="19"/>
        <v>568476</v>
      </c>
      <c r="L41" s="461">
        <f t="shared" si="19"/>
        <v>0</v>
      </c>
      <c r="M41" s="461">
        <f t="shared" si="19"/>
        <v>15887132</v>
      </c>
      <c r="N41" s="461">
        <f t="shared" si="19"/>
        <v>0</v>
      </c>
      <c r="O41" s="461">
        <f t="shared" si="19"/>
        <v>0</v>
      </c>
      <c r="P41" s="461">
        <f t="shared" si="19"/>
        <v>0</v>
      </c>
      <c r="Q41" s="461">
        <f t="shared" si="19"/>
        <v>0</v>
      </c>
      <c r="R41" s="461">
        <f t="shared" si="19"/>
        <v>5781653</v>
      </c>
      <c r="S41" s="461">
        <f t="shared" si="19"/>
        <v>21668785</v>
      </c>
      <c r="T41" s="464">
        <f t="shared" si="1"/>
        <v>12.346253422437396</v>
      </c>
      <c r="U41" s="556">
        <f t="shared" si="4"/>
        <v>0.7581558894708592</v>
      </c>
      <c r="V41" s="557">
        <f t="shared" si="5"/>
        <v>15887132</v>
      </c>
      <c r="W41" s="475">
        <f t="shared" si="2"/>
        <v>0</v>
      </c>
      <c r="X41" s="489"/>
      <c r="Y41" s="489"/>
    </row>
    <row r="42" spans="1:25" ht="18.75" customHeight="1">
      <c r="A42" s="463" t="s">
        <v>116</v>
      </c>
      <c r="B42" s="481" t="s">
        <v>493</v>
      </c>
      <c r="C42" s="461">
        <f t="shared" si="11"/>
        <v>6526023</v>
      </c>
      <c r="D42" s="476">
        <v>4162531</v>
      </c>
      <c r="E42" s="506">
        <v>2363492</v>
      </c>
      <c r="F42" s="506">
        <v>23488</v>
      </c>
      <c r="G42" s="462"/>
      <c r="H42" s="461">
        <f t="shared" si="18"/>
        <v>6502535</v>
      </c>
      <c r="I42" s="461">
        <f>+J42+K42+L42+M42+N42+O42+P42+Q42</f>
        <v>4861943</v>
      </c>
      <c r="J42" s="506">
        <v>322403</v>
      </c>
      <c r="K42" s="506">
        <v>232596</v>
      </c>
      <c r="L42" s="463"/>
      <c r="M42" s="506">
        <v>4306944</v>
      </c>
      <c r="N42" s="463"/>
      <c r="O42" s="463"/>
      <c r="P42" s="463"/>
      <c r="Q42" s="463"/>
      <c r="R42" s="507">
        <v>1640592</v>
      </c>
      <c r="S42" s="495">
        <f aca="true" t="shared" si="20" ref="S42:S73">SUM(M42:R42)</f>
        <v>5947536</v>
      </c>
      <c r="T42" s="459">
        <f t="shared" si="1"/>
        <v>11.4151687915716</v>
      </c>
      <c r="U42" s="556">
        <f t="shared" si="4"/>
        <v>0.7476996279143442</v>
      </c>
      <c r="V42" s="557">
        <f t="shared" si="5"/>
        <v>4306944</v>
      </c>
      <c r="W42" s="475">
        <f t="shared" si="2"/>
        <v>0</v>
      </c>
      <c r="X42" s="489"/>
      <c r="Y42" s="489"/>
    </row>
    <row r="43" spans="1:25" ht="18.75" customHeight="1">
      <c r="A43" s="463" t="s">
        <v>117</v>
      </c>
      <c r="B43" s="481" t="s">
        <v>492</v>
      </c>
      <c r="C43" s="461">
        <f t="shared" si="11"/>
        <v>7409813</v>
      </c>
      <c r="D43" s="476">
        <v>5724846</v>
      </c>
      <c r="E43" s="506">
        <v>1684967</v>
      </c>
      <c r="F43" s="462">
        <v>187600</v>
      </c>
      <c r="G43" s="462"/>
      <c r="H43" s="461">
        <f t="shared" si="18"/>
        <v>7222213</v>
      </c>
      <c r="I43" s="461">
        <f>+J43+K43+L43+M43+N43+O43+P43+Q43</f>
        <v>6234967</v>
      </c>
      <c r="J43" s="506">
        <v>834787</v>
      </c>
      <c r="K43" s="506">
        <v>68908</v>
      </c>
      <c r="L43" s="463"/>
      <c r="M43" s="506">
        <v>5331272</v>
      </c>
      <c r="N43" s="463"/>
      <c r="O43" s="463"/>
      <c r="P43" s="463"/>
      <c r="Q43" s="463"/>
      <c r="R43" s="507">
        <v>987246</v>
      </c>
      <c r="S43" s="495">
        <f t="shared" si="20"/>
        <v>6318518</v>
      </c>
      <c r="T43" s="459">
        <f aca="true" t="shared" si="21" ref="T43:T73">(((J43+K43+L43))/I43)*100</f>
        <v>14.493982085229963</v>
      </c>
      <c r="U43" s="556">
        <f t="shared" si="4"/>
        <v>0.863304225450011</v>
      </c>
      <c r="V43" s="557">
        <f t="shared" si="5"/>
        <v>5331272</v>
      </c>
      <c r="W43" s="475">
        <f t="shared" si="2"/>
        <v>0</v>
      </c>
      <c r="X43" s="489"/>
      <c r="Y43" s="489"/>
    </row>
    <row r="44" spans="1:25" ht="18.75" customHeight="1">
      <c r="A44" s="463" t="s">
        <v>118</v>
      </c>
      <c r="B44" s="481" t="s">
        <v>491</v>
      </c>
      <c r="C44" s="461">
        <f t="shared" si="11"/>
        <v>10230380</v>
      </c>
      <c r="D44" s="476">
        <v>8814877</v>
      </c>
      <c r="E44" s="506">
        <v>1415503</v>
      </c>
      <c r="F44" s="462">
        <v>48600</v>
      </c>
      <c r="G44" s="462"/>
      <c r="H44" s="461">
        <f t="shared" si="18"/>
        <v>10181780</v>
      </c>
      <c r="I44" s="461">
        <f>+J44+K44+L44+M44+N44+O44+P44+Q44</f>
        <v>7027965</v>
      </c>
      <c r="J44" s="506">
        <v>512077</v>
      </c>
      <c r="K44" s="506">
        <v>266972</v>
      </c>
      <c r="L44" s="463"/>
      <c r="M44" s="506">
        <v>6248916</v>
      </c>
      <c r="N44" s="463"/>
      <c r="O44" s="463"/>
      <c r="P44" s="463"/>
      <c r="Q44" s="463"/>
      <c r="R44" s="507">
        <v>3153815</v>
      </c>
      <c r="S44" s="495">
        <f t="shared" si="20"/>
        <v>9402731</v>
      </c>
      <c r="T44" s="459">
        <f t="shared" si="21"/>
        <v>11.084986905882428</v>
      </c>
      <c r="U44" s="556">
        <f t="shared" si="4"/>
        <v>0.690249150934316</v>
      </c>
      <c r="V44" s="557">
        <f t="shared" si="5"/>
        <v>6248916</v>
      </c>
      <c r="W44" s="475">
        <f t="shared" si="2"/>
        <v>0</v>
      </c>
      <c r="X44" s="489"/>
      <c r="Y44" s="489"/>
    </row>
    <row r="45" spans="1:25" ht="18.75" customHeight="1">
      <c r="A45" s="518" t="s">
        <v>59</v>
      </c>
      <c r="B45" s="512" t="s">
        <v>490</v>
      </c>
      <c r="C45" s="461">
        <f t="shared" si="11"/>
        <v>28971775</v>
      </c>
      <c r="D45" s="461">
        <f aca="true" t="shared" si="22" ref="D45:K45">+D46+D47+D48+D49</f>
        <v>19787083</v>
      </c>
      <c r="E45" s="461">
        <f t="shared" si="22"/>
        <v>9184692</v>
      </c>
      <c r="F45" s="461">
        <f t="shared" si="22"/>
        <v>44075</v>
      </c>
      <c r="G45" s="461">
        <f t="shared" si="22"/>
        <v>0</v>
      </c>
      <c r="H45" s="461">
        <f t="shared" si="22"/>
        <v>28927700</v>
      </c>
      <c r="I45" s="461">
        <f t="shared" si="22"/>
        <v>19577161</v>
      </c>
      <c r="J45" s="461">
        <f t="shared" si="22"/>
        <v>3828621</v>
      </c>
      <c r="K45" s="461">
        <f t="shared" si="22"/>
        <v>3350874</v>
      </c>
      <c r="L45" s="461">
        <f aca="true" t="shared" si="23" ref="L45:S45">+L46+L47+L48+L49</f>
        <v>0</v>
      </c>
      <c r="M45" s="461">
        <f t="shared" si="23"/>
        <v>11965588</v>
      </c>
      <c r="N45" s="461">
        <f t="shared" si="23"/>
        <v>432078</v>
      </c>
      <c r="O45" s="461">
        <f t="shared" si="23"/>
        <v>0</v>
      </c>
      <c r="P45" s="461">
        <f t="shared" si="23"/>
        <v>0</v>
      </c>
      <c r="Q45" s="461">
        <f t="shared" si="23"/>
        <v>0</v>
      </c>
      <c r="R45" s="461">
        <f t="shared" si="23"/>
        <v>9350539</v>
      </c>
      <c r="S45" s="461">
        <f t="shared" si="23"/>
        <v>21748205</v>
      </c>
      <c r="T45" s="464">
        <f t="shared" si="21"/>
        <v>36.6728097092321</v>
      </c>
      <c r="U45" s="584">
        <f t="shared" si="4"/>
        <v>0.6767617543046975</v>
      </c>
      <c r="V45" s="585">
        <f t="shared" si="5"/>
        <v>12397666</v>
      </c>
      <c r="W45" s="475">
        <f t="shared" si="2"/>
        <v>0</v>
      </c>
      <c r="X45" s="489"/>
      <c r="Y45" s="489"/>
    </row>
    <row r="46" spans="1:25" ht="18.75" customHeight="1">
      <c r="A46" s="463" t="s">
        <v>119</v>
      </c>
      <c r="B46" s="513" t="s">
        <v>489</v>
      </c>
      <c r="C46" s="461">
        <f t="shared" si="11"/>
        <v>1163895</v>
      </c>
      <c r="D46" s="583">
        <v>192980</v>
      </c>
      <c r="E46" s="554">
        <v>970915</v>
      </c>
      <c r="F46" s="554">
        <v>600</v>
      </c>
      <c r="G46" s="462"/>
      <c r="H46" s="461">
        <f t="shared" si="18"/>
        <v>1163295</v>
      </c>
      <c r="I46" s="461">
        <f>+J46+K46+L46+M46+N46+O46+P46+Q46</f>
        <v>953611</v>
      </c>
      <c r="J46" s="554">
        <v>514949</v>
      </c>
      <c r="K46" s="554">
        <v>222416</v>
      </c>
      <c r="L46" s="573"/>
      <c r="M46" s="554">
        <v>216246</v>
      </c>
      <c r="N46" s="573"/>
      <c r="O46" s="573"/>
      <c r="P46" s="573"/>
      <c r="Q46" s="573"/>
      <c r="R46" s="554">
        <v>209684</v>
      </c>
      <c r="S46" s="495">
        <f t="shared" si="20"/>
        <v>425930</v>
      </c>
      <c r="T46" s="459">
        <f t="shared" si="21"/>
        <v>77.32345788796479</v>
      </c>
      <c r="U46" s="556">
        <f t="shared" si="4"/>
        <v>0.8197499344534276</v>
      </c>
      <c r="V46" s="557">
        <f t="shared" si="5"/>
        <v>216246</v>
      </c>
      <c r="W46" s="475">
        <f t="shared" si="2"/>
        <v>0</v>
      </c>
      <c r="X46" s="489"/>
      <c r="Y46" s="489"/>
    </row>
    <row r="47" spans="1:25" ht="18.75" customHeight="1">
      <c r="A47" s="463" t="s">
        <v>120</v>
      </c>
      <c r="B47" s="515" t="s">
        <v>488</v>
      </c>
      <c r="C47" s="461">
        <f t="shared" si="11"/>
        <v>5224232</v>
      </c>
      <c r="D47" s="583">
        <v>3952133</v>
      </c>
      <c r="E47" s="554">
        <v>1272099</v>
      </c>
      <c r="F47" s="462"/>
      <c r="G47" s="462"/>
      <c r="H47" s="461">
        <f t="shared" si="18"/>
        <v>5224232</v>
      </c>
      <c r="I47" s="461">
        <f>+J47+K47+L47+M47+N47+O47+P47+Q47</f>
        <v>4456387</v>
      </c>
      <c r="J47" s="554">
        <v>339538</v>
      </c>
      <c r="K47" s="554">
        <v>60235</v>
      </c>
      <c r="L47" s="573"/>
      <c r="M47" s="554">
        <v>4056614</v>
      </c>
      <c r="N47" s="573"/>
      <c r="O47" s="573"/>
      <c r="P47" s="573"/>
      <c r="Q47" s="573"/>
      <c r="R47" s="554">
        <v>767845</v>
      </c>
      <c r="S47" s="495">
        <f t="shared" si="20"/>
        <v>4824459</v>
      </c>
      <c r="T47" s="459">
        <f t="shared" si="21"/>
        <v>8.970787321657657</v>
      </c>
      <c r="U47" s="556">
        <f t="shared" si="4"/>
        <v>0.853022415543567</v>
      </c>
      <c r="V47" s="557">
        <f t="shared" si="5"/>
        <v>4056614</v>
      </c>
      <c r="W47" s="475">
        <f t="shared" si="2"/>
        <v>0</v>
      </c>
      <c r="X47" s="489"/>
      <c r="Y47" s="489"/>
    </row>
    <row r="48" spans="1:25" ht="18.75" customHeight="1">
      <c r="A48" s="463" t="s">
        <v>121</v>
      </c>
      <c r="B48" s="514" t="s">
        <v>486</v>
      </c>
      <c r="C48" s="461">
        <f t="shared" si="11"/>
        <v>5286637</v>
      </c>
      <c r="D48" s="583">
        <v>2734232</v>
      </c>
      <c r="E48" s="554">
        <v>2552405</v>
      </c>
      <c r="F48" s="554">
        <v>36716</v>
      </c>
      <c r="G48" s="462"/>
      <c r="H48" s="461">
        <f t="shared" si="18"/>
        <v>5249921</v>
      </c>
      <c r="I48" s="461">
        <f>+J48+K48+L48+M48+N48+O48+P48+Q48</f>
        <v>3085605</v>
      </c>
      <c r="J48" s="554">
        <v>366217</v>
      </c>
      <c r="K48" s="554">
        <v>24273</v>
      </c>
      <c r="L48" s="573"/>
      <c r="M48" s="554">
        <v>2695115</v>
      </c>
      <c r="N48" s="573"/>
      <c r="O48" s="573"/>
      <c r="P48" s="573"/>
      <c r="Q48" s="573"/>
      <c r="R48" s="554">
        <v>2164316</v>
      </c>
      <c r="S48" s="495">
        <f t="shared" si="20"/>
        <v>4859431</v>
      </c>
      <c r="T48" s="459">
        <f t="shared" si="21"/>
        <v>12.655216724110833</v>
      </c>
      <c r="U48" s="556">
        <f t="shared" si="4"/>
        <v>0.5877431298490016</v>
      </c>
      <c r="V48" s="557">
        <f t="shared" si="5"/>
        <v>2695115</v>
      </c>
      <c r="W48" s="475">
        <f aca="true" t="shared" si="24" ref="W48:W73">+C48-(F48+G48+H48)</f>
        <v>0</v>
      </c>
      <c r="X48" s="489"/>
      <c r="Y48" s="489"/>
    </row>
    <row r="49" spans="1:25" ht="18.75" customHeight="1">
      <c r="A49" s="463" t="s">
        <v>487</v>
      </c>
      <c r="B49" s="514" t="s">
        <v>544</v>
      </c>
      <c r="C49" s="461">
        <f t="shared" si="11"/>
        <v>17297011</v>
      </c>
      <c r="D49" s="583">
        <v>12907738</v>
      </c>
      <c r="E49" s="554">
        <v>4389273</v>
      </c>
      <c r="F49" s="554">
        <v>6759</v>
      </c>
      <c r="G49" s="462"/>
      <c r="H49" s="461">
        <f t="shared" si="18"/>
        <v>17290252</v>
      </c>
      <c r="I49" s="461">
        <f>+J49+K49+L49+M49+N49+O49+P49+Q49</f>
        <v>11081558</v>
      </c>
      <c r="J49" s="554">
        <v>2607917</v>
      </c>
      <c r="K49" s="554">
        <v>3043950</v>
      </c>
      <c r="L49" s="573"/>
      <c r="M49" s="554">
        <v>4997613</v>
      </c>
      <c r="N49" s="554">
        <v>432078</v>
      </c>
      <c r="O49" s="573"/>
      <c r="P49" s="573"/>
      <c r="Q49" s="573"/>
      <c r="R49" s="554">
        <v>6208694</v>
      </c>
      <c r="S49" s="495">
        <f t="shared" si="20"/>
        <v>11638385</v>
      </c>
      <c r="T49" s="459">
        <f t="shared" si="21"/>
        <v>51.002458318586605</v>
      </c>
      <c r="U49" s="556">
        <f t="shared" si="4"/>
        <v>0.6409136199981353</v>
      </c>
      <c r="V49" s="557">
        <f t="shared" si="5"/>
        <v>5429691</v>
      </c>
      <c r="W49" s="475">
        <f t="shared" si="24"/>
        <v>0</v>
      </c>
      <c r="X49" s="489"/>
      <c r="Y49" s="489"/>
    </row>
    <row r="50" spans="1:25" ht="18.75" customHeight="1">
      <c r="A50" s="518" t="s">
        <v>60</v>
      </c>
      <c r="B50" s="512" t="s">
        <v>485</v>
      </c>
      <c r="C50" s="461">
        <f t="shared" si="11"/>
        <v>74021815</v>
      </c>
      <c r="D50" s="461">
        <f>SUM(D51:D56)</f>
        <v>56246746</v>
      </c>
      <c r="E50" s="461">
        <f>SUM(E51:E56)</f>
        <v>17775069</v>
      </c>
      <c r="F50" s="461">
        <f>SUM(F51:F56)</f>
        <v>168947</v>
      </c>
      <c r="G50" s="461">
        <f>SUM(G51:G56)</f>
        <v>0</v>
      </c>
      <c r="H50" s="461">
        <f t="shared" si="18"/>
        <v>73852868</v>
      </c>
      <c r="I50" s="461">
        <f aca="true" t="shared" si="25" ref="I50:I73">SUM(J50:Q50)</f>
        <v>38179904</v>
      </c>
      <c r="J50" s="461">
        <f aca="true" t="shared" si="26" ref="J50:R50">SUM(J51:J56)</f>
        <v>10906593</v>
      </c>
      <c r="K50" s="461">
        <f t="shared" si="26"/>
        <v>1494431</v>
      </c>
      <c r="L50" s="461">
        <f t="shared" si="26"/>
        <v>0</v>
      </c>
      <c r="M50" s="461">
        <f t="shared" si="26"/>
        <v>25778880</v>
      </c>
      <c r="N50" s="461">
        <f t="shared" si="26"/>
        <v>0</v>
      </c>
      <c r="O50" s="461">
        <f t="shared" si="26"/>
        <v>0</v>
      </c>
      <c r="P50" s="461">
        <f t="shared" si="26"/>
        <v>0</v>
      </c>
      <c r="Q50" s="461">
        <f t="shared" si="26"/>
        <v>0</v>
      </c>
      <c r="R50" s="461">
        <f t="shared" si="26"/>
        <v>35672964</v>
      </c>
      <c r="S50" s="495">
        <f t="shared" si="20"/>
        <v>61451844</v>
      </c>
      <c r="T50" s="464">
        <f t="shared" si="21"/>
        <v>32.480500736722654</v>
      </c>
      <c r="U50" s="556">
        <f t="shared" si="4"/>
        <v>0.5169725297601171</v>
      </c>
      <c r="V50" s="557">
        <f t="shared" si="5"/>
        <v>25778880</v>
      </c>
      <c r="W50" s="475">
        <f t="shared" si="24"/>
        <v>0</v>
      </c>
      <c r="X50" s="489"/>
      <c r="Y50" s="489"/>
    </row>
    <row r="51" spans="1:25" ht="18.75" customHeight="1">
      <c r="A51" s="463" t="s">
        <v>484</v>
      </c>
      <c r="B51" s="481" t="s">
        <v>547</v>
      </c>
      <c r="C51" s="461">
        <f t="shared" si="11"/>
        <v>4036185</v>
      </c>
      <c r="D51" s="508">
        <v>3861666</v>
      </c>
      <c r="E51" s="508">
        <v>174519</v>
      </c>
      <c r="F51" s="508">
        <v>0</v>
      </c>
      <c r="G51" s="462"/>
      <c r="H51" s="461">
        <f t="shared" si="18"/>
        <v>4036185</v>
      </c>
      <c r="I51" s="461">
        <f t="shared" si="25"/>
        <v>698870</v>
      </c>
      <c r="J51" s="589">
        <v>310916</v>
      </c>
      <c r="K51" s="589">
        <v>97750</v>
      </c>
      <c r="L51" s="589">
        <v>0</v>
      </c>
      <c r="M51" s="589">
        <v>290204</v>
      </c>
      <c r="N51" s="589"/>
      <c r="O51" s="589"/>
      <c r="P51" s="589"/>
      <c r="Q51" s="589"/>
      <c r="R51" s="589">
        <v>3337315</v>
      </c>
      <c r="S51" s="495">
        <f t="shared" si="20"/>
        <v>3627519</v>
      </c>
      <c r="T51" s="459">
        <f t="shared" si="21"/>
        <v>58.47525290826621</v>
      </c>
      <c r="U51" s="556">
        <f t="shared" si="4"/>
        <v>0.17315113157598078</v>
      </c>
      <c r="V51" s="557">
        <f t="shared" si="5"/>
        <v>290204</v>
      </c>
      <c r="W51" s="475">
        <f t="shared" si="24"/>
        <v>0</v>
      </c>
      <c r="X51" s="489"/>
      <c r="Y51" s="489"/>
    </row>
    <row r="52" spans="1:25" ht="18.75" customHeight="1">
      <c r="A52" s="463" t="s">
        <v>482</v>
      </c>
      <c r="B52" s="481" t="s">
        <v>481</v>
      </c>
      <c r="C52" s="461">
        <f t="shared" si="11"/>
        <v>25457468</v>
      </c>
      <c r="D52" s="508">
        <v>22205467</v>
      </c>
      <c r="E52" s="508">
        <v>3252001</v>
      </c>
      <c r="F52" s="508">
        <v>0</v>
      </c>
      <c r="G52" s="462"/>
      <c r="H52" s="461">
        <f t="shared" si="18"/>
        <v>25457468</v>
      </c>
      <c r="I52" s="461">
        <f t="shared" si="25"/>
        <v>10216266</v>
      </c>
      <c r="J52" s="589">
        <v>920267</v>
      </c>
      <c r="K52" s="589">
        <v>12052</v>
      </c>
      <c r="L52" s="589">
        <v>0</v>
      </c>
      <c r="M52" s="589">
        <v>9283947</v>
      </c>
      <c r="N52" s="589"/>
      <c r="O52" s="589"/>
      <c r="P52" s="589"/>
      <c r="Q52" s="589"/>
      <c r="R52" s="589">
        <v>15241202</v>
      </c>
      <c r="S52" s="495">
        <f t="shared" si="20"/>
        <v>24525149</v>
      </c>
      <c r="T52" s="459">
        <f t="shared" si="21"/>
        <v>9.125829339212585</v>
      </c>
      <c r="U52" s="556">
        <f t="shared" si="4"/>
        <v>0.4013072313397389</v>
      </c>
      <c r="V52" s="557">
        <f t="shared" si="5"/>
        <v>9283947</v>
      </c>
      <c r="W52" s="475">
        <f t="shared" si="24"/>
        <v>0</v>
      </c>
      <c r="X52" s="489"/>
      <c r="Y52" s="489"/>
    </row>
    <row r="53" spans="1:25" ht="18.75" customHeight="1">
      <c r="A53" s="463" t="s">
        <v>480</v>
      </c>
      <c r="B53" s="481" t="s">
        <v>479</v>
      </c>
      <c r="C53" s="461">
        <f t="shared" si="11"/>
        <v>19088403</v>
      </c>
      <c r="D53" s="508">
        <v>12565329</v>
      </c>
      <c r="E53" s="508">
        <v>6523074</v>
      </c>
      <c r="F53" s="508">
        <v>168947</v>
      </c>
      <c r="G53" s="462"/>
      <c r="H53" s="461">
        <f t="shared" si="18"/>
        <v>18919456</v>
      </c>
      <c r="I53" s="461">
        <f t="shared" si="25"/>
        <v>12016875</v>
      </c>
      <c r="J53" s="589">
        <v>1792752</v>
      </c>
      <c r="K53" s="589">
        <v>113833</v>
      </c>
      <c r="L53" s="589"/>
      <c r="M53" s="589">
        <v>10110290</v>
      </c>
      <c r="N53" s="589"/>
      <c r="O53" s="589"/>
      <c r="P53" s="589"/>
      <c r="Q53" s="589"/>
      <c r="R53" s="589">
        <v>6902581</v>
      </c>
      <c r="S53" s="495">
        <f t="shared" si="20"/>
        <v>17012871</v>
      </c>
      <c r="T53" s="459">
        <f t="shared" si="21"/>
        <v>15.865896915795496</v>
      </c>
      <c r="U53" s="556">
        <f t="shared" si="4"/>
        <v>0.6351596472964127</v>
      </c>
      <c r="V53" s="557">
        <f t="shared" si="5"/>
        <v>10110290</v>
      </c>
      <c r="W53" s="475">
        <f t="shared" si="24"/>
        <v>0</v>
      </c>
      <c r="X53" s="489"/>
      <c r="Y53" s="489"/>
    </row>
    <row r="54" spans="1:25" ht="18.75" customHeight="1">
      <c r="A54" s="463" t="s">
        <v>478</v>
      </c>
      <c r="B54" s="481" t="s">
        <v>477</v>
      </c>
      <c r="C54" s="461">
        <f aca="true" t="shared" si="27" ref="C54:C73">+D54+E54</f>
        <v>4291337</v>
      </c>
      <c r="D54" s="508">
        <v>3150459</v>
      </c>
      <c r="E54" s="508">
        <v>1140878</v>
      </c>
      <c r="F54" s="508">
        <v>0</v>
      </c>
      <c r="G54" s="462"/>
      <c r="H54" s="461">
        <f t="shared" si="18"/>
        <v>4291337</v>
      </c>
      <c r="I54" s="461">
        <f t="shared" si="25"/>
        <v>3490585</v>
      </c>
      <c r="J54" s="589">
        <v>256397</v>
      </c>
      <c r="K54" s="589">
        <v>330258</v>
      </c>
      <c r="L54" s="589">
        <v>0</v>
      </c>
      <c r="M54" s="589">
        <v>2903930</v>
      </c>
      <c r="N54" s="589"/>
      <c r="O54" s="589"/>
      <c r="P54" s="589"/>
      <c r="Q54" s="589"/>
      <c r="R54" s="589">
        <v>800752</v>
      </c>
      <c r="S54" s="495">
        <f t="shared" si="20"/>
        <v>3704682</v>
      </c>
      <c r="T54" s="459">
        <f t="shared" si="21"/>
        <v>16.80678167126714</v>
      </c>
      <c r="U54" s="556">
        <f t="shared" si="4"/>
        <v>0.8134026761356659</v>
      </c>
      <c r="V54" s="557">
        <f t="shared" si="5"/>
        <v>2903930</v>
      </c>
      <c r="W54" s="475">
        <f t="shared" si="24"/>
        <v>0</v>
      </c>
      <c r="X54" s="489"/>
      <c r="Y54" s="489"/>
    </row>
    <row r="55" spans="1:25" ht="18.75" customHeight="1">
      <c r="A55" s="463" t="s">
        <v>476</v>
      </c>
      <c r="B55" s="481" t="s">
        <v>543</v>
      </c>
      <c r="C55" s="461">
        <f t="shared" si="27"/>
        <v>18549933</v>
      </c>
      <c r="D55" s="508">
        <v>12469257</v>
      </c>
      <c r="E55" s="508">
        <v>6080676</v>
      </c>
      <c r="F55" s="508">
        <v>0</v>
      </c>
      <c r="G55" s="462"/>
      <c r="H55" s="461">
        <f t="shared" si="18"/>
        <v>18549933</v>
      </c>
      <c r="I55" s="461">
        <f t="shared" si="25"/>
        <v>10655340</v>
      </c>
      <c r="J55" s="589">
        <v>7443174</v>
      </c>
      <c r="K55" s="589">
        <v>940270</v>
      </c>
      <c r="L55" s="589">
        <v>0</v>
      </c>
      <c r="M55" s="589">
        <v>2271896</v>
      </c>
      <c r="N55" s="589"/>
      <c r="O55" s="589"/>
      <c r="P55" s="589"/>
      <c r="Q55" s="589"/>
      <c r="R55" s="589">
        <v>7894593</v>
      </c>
      <c r="S55" s="495">
        <f t="shared" si="20"/>
        <v>10166489</v>
      </c>
      <c r="T55" s="459">
        <f t="shared" si="21"/>
        <v>78.67833405597568</v>
      </c>
      <c r="U55" s="556">
        <f t="shared" si="4"/>
        <v>0.5744139345408956</v>
      </c>
      <c r="V55" s="557">
        <f t="shared" si="5"/>
        <v>2271896</v>
      </c>
      <c r="W55" s="475">
        <f t="shared" si="24"/>
        <v>0</v>
      </c>
      <c r="X55" s="489"/>
      <c r="Y55" s="489"/>
    </row>
    <row r="56" spans="1:25" ht="18.75" customHeight="1">
      <c r="A56" s="463" t="s">
        <v>561</v>
      </c>
      <c r="B56" s="481" t="s">
        <v>560</v>
      </c>
      <c r="C56" s="461">
        <f t="shared" si="27"/>
        <v>2598489</v>
      </c>
      <c r="D56" s="462">
        <v>1994568</v>
      </c>
      <c r="E56" s="462">
        <v>603921</v>
      </c>
      <c r="F56" s="591"/>
      <c r="G56" s="462"/>
      <c r="H56" s="461">
        <f t="shared" si="18"/>
        <v>2598489</v>
      </c>
      <c r="I56" s="461">
        <f t="shared" si="25"/>
        <v>1101968</v>
      </c>
      <c r="J56" s="554">
        <v>183087</v>
      </c>
      <c r="K56" s="554">
        <v>268</v>
      </c>
      <c r="L56" s="590"/>
      <c r="M56" s="554">
        <v>918613</v>
      </c>
      <c r="N56" s="590"/>
      <c r="O56" s="590"/>
      <c r="P56" s="590"/>
      <c r="Q56" s="590"/>
      <c r="R56" s="554">
        <v>1496521</v>
      </c>
      <c r="S56" s="495">
        <f t="shared" si="20"/>
        <v>2415134</v>
      </c>
      <c r="T56" s="459">
        <f t="shared" si="21"/>
        <v>16.638867916309728</v>
      </c>
      <c r="U56" s="556">
        <f t="shared" si="4"/>
        <v>0.424080302052462</v>
      </c>
      <c r="V56" s="557">
        <f t="shared" si="5"/>
        <v>918613</v>
      </c>
      <c r="W56" s="475">
        <f t="shared" si="24"/>
        <v>0</v>
      </c>
      <c r="X56" s="489"/>
      <c r="Y56" s="489"/>
    </row>
    <row r="57" spans="1:25" ht="18.75" customHeight="1">
      <c r="A57" s="518" t="s">
        <v>61</v>
      </c>
      <c r="B57" s="512" t="s">
        <v>475</v>
      </c>
      <c r="C57" s="461">
        <f t="shared" si="27"/>
        <v>37389232</v>
      </c>
      <c r="D57" s="461">
        <f>SUM(D58:D62)</f>
        <v>26049620</v>
      </c>
      <c r="E57" s="461">
        <f>SUM(E58:E62)</f>
        <v>11339612</v>
      </c>
      <c r="F57" s="461">
        <f>SUM(F58:F62)</f>
        <v>324144</v>
      </c>
      <c r="G57" s="461">
        <f>SUM(G58:G62)</f>
        <v>0</v>
      </c>
      <c r="H57" s="461">
        <f t="shared" si="18"/>
        <v>37065088</v>
      </c>
      <c r="I57" s="461">
        <f t="shared" si="25"/>
        <v>30230489</v>
      </c>
      <c r="J57" s="461">
        <f aca="true" t="shared" si="28" ref="J57:R57">SUM(J58:J62)</f>
        <v>3256438</v>
      </c>
      <c r="K57" s="461">
        <f t="shared" si="28"/>
        <v>463138</v>
      </c>
      <c r="L57" s="461">
        <f t="shared" si="28"/>
        <v>4401</v>
      </c>
      <c r="M57" s="461">
        <f t="shared" si="28"/>
        <v>25113548</v>
      </c>
      <c r="N57" s="461">
        <f t="shared" si="28"/>
        <v>1207382</v>
      </c>
      <c r="O57" s="461">
        <f t="shared" si="28"/>
        <v>0</v>
      </c>
      <c r="P57" s="461">
        <f t="shared" si="28"/>
        <v>0</v>
      </c>
      <c r="Q57" s="461">
        <f t="shared" si="28"/>
        <v>185582</v>
      </c>
      <c r="R57" s="461">
        <f t="shared" si="28"/>
        <v>6834599</v>
      </c>
      <c r="S57" s="495">
        <f t="shared" si="20"/>
        <v>33341111</v>
      </c>
      <c r="T57" s="464">
        <f t="shared" si="21"/>
        <v>12.318613172284444</v>
      </c>
      <c r="U57" s="556">
        <f t="shared" si="4"/>
        <v>0.8156054829817212</v>
      </c>
      <c r="V57" s="557">
        <f t="shared" si="5"/>
        <v>26506512</v>
      </c>
      <c r="W57" s="475">
        <f t="shared" si="24"/>
        <v>0</v>
      </c>
      <c r="X57" s="489"/>
      <c r="Y57" s="489"/>
    </row>
    <row r="58" spans="1:25" ht="18.75" customHeight="1">
      <c r="A58" s="463" t="s">
        <v>474</v>
      </c>
      <c r="B58" s="481" t="s">
        <v>473</v>
      </c>
      <c r="C58" s="461">
        <f t="shared" si="27"/>
        <v>10276197</v>
      </c>
      <c r="D58" s="462">
        <v>5037341</v>
      </c>
      <c r="E58" s="462">
        <v>5238856</v>
      </c>
      <c r="F58" s="462">
        <v>106050</v>
      </c>
      <c r="G58" s="462"/>
      <c r="H58" s="461">
        <f t="shared" si="18"/>
        <v>10170147</v>
      </c>
      <c r="I58" s="461">
        <f t="shared" si="25"/>
        <v>8042035</v>
      </c>
      <c r="J58" s="462">
        <v>1033358</v>
      </c>
      <c r="K58" s="462">
        <v>102990</v>
      </c>
      <c r="L58" s="462"/>
      <c r="M58" s="462">
        <v>6905687</v>
      </c>
      <c r="N58" s="462"/>
      <c r="O58" s="462"/>
      <c r="P58" s="462"/>
      <c r="Q58" s="462"/>
      <c r="R58" s="462">
        <v>2128112</v>
      </c>
      <c r="S58" s="495">
        <f t="shared" si="20"/>
        <v>9033799</v>
      </c>
      <c r="T58" s="459">
        <f t="shared" si="21"/>
        <v>14.130105128863526</v>
      </c>
      <c r="U58" s="556">
        <f t="shared" si="4"/>
        <v>0.7907491405974761</v>
      </c>
      <c r="V58" s="557">
        <f t="shared" si="5"/>
        <v>6905687</v>
      </c>
      <c r="W58" s="475">
        <f t="shared" si="24"/>
        <v>0</v>
      </c>
      <c r="X58" s="489"/>
      <c r="Y58" s="489"/>
    </row>
    <row r="59" spans="1:25" ht="18.75" customHeight="1">
      <c r="A59" s="463" t="s">
        <v>472</v>
      </c>
      <c r="B59" s="481" t="s">
        <v>471</v>
      </c>
      <c r="C59" s="461">
        <f t="shared" si="27"/>
        <v>6955656</v>
      </c>
      <c r="D59" s="462">
        <v>5920335</v>
      </c>
      <c r="E59" s="462">
        <v>1035321</v>
      </c>
      <c r="F59" s="462">
        <v>200</v>
      </c>
      <c r="G59" s="462"/>
      <c r="H59" s="461">
        <f t="shared" si="18"/>
        <v>6955456</v>
      </c>
      <c r="I59" s="461">
        <f t="shared" si="25"/>
        <v>5505705</v>
      </c>
      <c r="J59" s="462">
        <v>404406</v>
      </c>
      <c r="K59" s="462">
        <v>10398</v>
      </c>
      <c r="L59" s="462"/>
      <c r="M59" s="462">
        <v>5090901</v>
      </c>
      <c r="N59" s="462"/>
      <c r="O59" s="462"/>
      <c r="P59" s="462"/>
      <c r="Q59" s="462"/>
      <c r="R59" s="462">
        <v>1449751</v>
      </c>
      <c r="S59" s="495">
        <f t="shared" si="20"/>
        <v>6540652</v>
      </c>
      <c r="T59" s="459">
        <f t="shared" si="21"/>
        <v>7.534076017512743</v>
      </c>
      <c r="U59" s="556">
        <f t="shared" si="4"/>
        <v>0.791566361716615</v>
      </c>
      <c r="V59" s="557">
        <f t="shared" si="5"/>
        <v>5090901</v>
      </c>
      <c r="W59" s="475">
        <f t="shared" si="24"/>
        <v>0</v>
      </c>
      <c r="X59" s="489"/>
      <c r="Y59" s="489"/>
    </row>
    <row r="60" spans="1:25" ht="18.75" customHeight="1">
      <c r="A60" s="463" t="s">
        <v>470</v>
      </c>
      <c r="B60" s="481" t="s">
        <v>469</v>
      </c>
      <c r="C60" s="461">
        <f t="shared" si="27"/>
        <v>2099928</v>
      </c>
      <c r="D60" s="462">
        <v>1688888</v>
      </c>
      <c r="E60" s="462">
        <v>411040</v>
      </c>
      <c r="F60" s="462">
        <v>111000</v>
      </c>
      <c r="G60" s="462"/>
      <c r="H60" s="461">
        <f t="shared" si="18"/>
        <v>1988928</v>
      </c>
      <c r="I60" s="461">
        <f t="shared" si="25"/>
        <v>1275508</v>
      </c>
      <c r="J60" s="462">
        <v>202931</v>
      </c>
      <c r="K60" s="462">
        <v>44166</v>
      </c>
      <c r="L60" s="462"/>
      <c r="M60" s="586">
        <v>402680</v>
      </c>
      <c r="N60" s="462">
        <v>625731</v>
      </c>
      <c r="O60" s="462"/>
      <c r="P60" s="462"/>
      <c r="Q60" s="462"/>
      <c r="R60" s="462">
        <v>713420</v>
      </c>
      <c r="S60" s="495">
        <f t="shared" si="20"/>
        <v>1741831</v>
      </c>
      <c r="T60" s="459">
        <f t="shared" si="21"/>
        <v>19.37243827557334</v>
      </c>
      <c r="U60" s="556">
        <f t="shared" si="4"/>
        <v>0.641304260385494</v>
      </c>
      <c r="V60" s="557">
        <f t="shared" si="5"/>
        <v>1028411</v>
      </c>
      <c r="W60" s="475">
        <f t="shared" si="24"/>
        <v>0</v>
      </c>
      <c r="X60" s="489"/>
      <c r="Y60" s="489"/>
    </row>
    <row r="61" spans="1:25" ht="18.75" customHeight="1">
      <c r="A61" s="463" t="s">
        <v>468</v>
      </c>
      <c r="B61" s="481" t="s">
        <v>467</v>
      </c>
      <c r="C61" s="461">
        <f t="shared" si="27"/>
        <v>7140175</v>
      </c>
      <c r="D61" s="462">
        <v>3973966</v>
      </c>
      <c r="E61" s="462">
        <v>3166209</v>
      </c>
      <c r="F61" s="462">
        <v>99860</v>
      </c>
      <c r="G61" s="462"/>
      <c r="H61" s="461">
        <f t="shared" si="18"/>
        <v>7040315</v>
      </c>
      <c r="I61" s="461">
        <f t="shared" si="25"/>
        <v>6225959</v>
      </c>
      <c r="J61" s="462">
        <v>731644</v>
      </c>
      <c r="K61" s="462">
        <v>195092</v>
      </c>
      <c r="L61" s="462"/>
      <c r="M61" s="462">
        <v>4543334</v>
      </c>
      <c r="N61" s="462">
        <v>581651</v>
      </c>
      <c r="O61" s="462"/>
      <c r="P61" s="462"/>
      <c r="Q61" s="462">
        <v>174238</v>
      </c>
      <c r="R61" s="462">
        <v>814356</v>
      </c>
      <c r="S61" s="495">
        <f t="shared" si="20"/>
        <v>6113579</v>
      </c>
      <c r="T61" s="459">
        <f t="shared" si="21"/>
        <v>14.8850321693413</v>
      </c>
      <c r="U61" s="556">
        <f t="shared" si="4"/>
        <v>0.8843296074110321</v>
      </c>
      <c r="V61" s="557">
        <f t="shared" si="5"/>
        <v>5299223</v>
      </c>
      <c r="W61" s="475">
        <f t="shared" si="24"/>
        <v>0</v>
      </c>
      <c r="X61" s="489"/>
      <c r="Y61" s="489"/>
    </row>
    <row r="62" spans="1:25" ht="18.75" customHeight="1">
      <c r="A62" s="463" t="s">
        <v>466</v>
      </c>
      <c r="B62" s="481" t="s">
        <v>465</v>
      </c>
      <c r="C62" s="461">
        <f t="shared" si="27"/>
        <v>10917276</v>
      </c>
      <c r="D62" s="462">
        <v>9429090</v>
      </c>
      <c r="E62" s="462">
        <v>1488186</v>
      </c>
      <c r="F62" s="462">
        <v>7034</v>
      </c>
      <c r="G62" s="462"/>
      <c r="H62" s="461">
        <f t="shared" si="18"/>
        <v>10910242</v>
      </c>
      <c r="I62" s="461">
        <f t="shared" si="25"/>
        <v>9181282</v>
      </c>
      <c r="J62" s="462">
        <v>884099</v>
      </c>
      <c r="K62" s="462">
        <v>110492</v>
      </c>
      <c r="L62" s="462">
        <v>4401</v>
      </c>
      <c r="M62" s="462">
        <v>8170946</v>
      </c>
      <c r="N62" s="462"/>
      <c r="O62" s="462"/>
      <c r="P62" s="462"/>
      <c r="Q62" s="462">
        <v>11344</v>
      </c>
      <c r="R62" s="462">
        <v>1728960</v>
      </c>
      <c r="S62" s="495">
        <f t="shared" si="20"/>
        <v>9911250</v>
      </c>
      <c r="T62" s="459">
        <f t="shared" si="21"/>
        <v>10.880746283580006</v>
      </c>
      <c r="U62" s="556">
        <f t="shared" si="4"/>
        <v>0.8415287213610844</v>
      </c>
      <c r="V62" s="557">
        <f t="shared" si="5"/>
        <v>8182290</v>
      </c>
      <c r="W62" s="475">
        <f t="shared" si="24"/>
        <v>0</v>
      </c>
      <c r="X62" s="489"/>
      <c r="Y62" s="489"/>
    </row>
    <row r="63" spans="1:25" ht="18.75" customHeight="1">
      <c r="A63" s="518" t="s">
        <v>62</v>
      </c>
      <c r="B63" s="512" t="s">
        <v>464</v>
      </c>
      <c r="C63" s="461">
        <f t="shared" si="27"/>
        <v>115011385</v>
      </c>
      <c r="D63" s="461">
        <f>SUM(D64:D68)</f>
        <v>103620420</v>
      </c>
      <c r="E63" s="461">
        <f>SUM(E64:E68)</f>
        <v>11390965</v>
      </c>
      <c r="F63" s="461">
        <f>SUM(F64:F68)</f>
        <v>38168</v>
      </c>
      <c r="G63" s="461">
        <f>SUM(G64:G68)</f>
        <v>0</v>
      </c>
      <c r="H63" s="461">
        <f t="shared" si="18"/>
        <v>114973217</v>
      </c>
      <c r="I63" s="461">
        <f t="shared" si="25"/>
        <v>85467531</v>
      </c>
      <c r="J63" s="461">
        <f aca="true" t="shared" si="29" ref="J63:R63">SUM(J64:J68)</f>
        <v>9010324</v>
      </c>
      <c r="K63" s="461">
        <f t="shared" si="29"/>
        <v>2508631</v>
      </c>
      <c r="L63" s="461">
        <f t="shared" si="29"/>
        <v>0</v>
      </c>
      <c r="M63" s="461">
        <f t="shared" si="29"/>
        <v>73915726</v>
      </c>
      <c r="N63" s="461">
        <f t="shared" si="29"/>
        <v>0</v>
      </c>
      <c r="O63" s="461">
        <f t="shared" si="29"/>
        <v>32850</v>
      </c>
      <c r="P63" s="461">
        <f t="shared" si="29"/>
        <v>0</v>
      </c>
      <c r="Q63" s="461">
        <f t="shared" si="29"/>
        <v>0</v>
      </c>
      <c r="R63" s="461">
        <f t="shared" si="29"/>
        <v>29505686</v>
      </c>
      <c r="S63" s="495">
        <f t="shared" si="20"/>
        <v>103454262</v>
      </c>
      <c r="T63" s="459">
        <f t="shared" si="21"/>
        <v>13.47758015848147</v>
      </c>
      <c r="U63" s="556">
        <f t="shared" si="4"/>
        <v>0.7433690491586401</v>
      </c>
      <c r="V63" s="557">
        <f t="shared" si="5"/>
        <v>73948576</v>
      </c>
      <c r="W63" s="475">
        <f t="shared" si="24"/>
        <v>0</v>
      </c>
      <c r="X63" s="489"/>
      <c r="Y63" s="489"/>
    </row>
    <row r="64" spans="1:25" ht="18.75" customHeight="1">
      <c r="A64" s="463" t="s">
        <v>463</v>
      </c>
      <c r="B64" s="517" t="s">
        <v>462</v>
      </c>
      <c r="C64" s="461">
        <f t="shared" si="27"/>
        <v>22297914</v>
      </c>
      <c r="D64" s="497">
        <v>19350498</v>
      </c>
      <c r="E64" s="509">
        <v>2947416</v>
      </c>
      <c r="F64" s="509">
        <v>29544</v>
      </c>
      <c r="G64" s="509"/>
      <c r="H64" s="461">
        <f t="shared" si="18"/>
        <v>22268370</v>
      </c>
      <c r="I64" s="461">
        <f t="shared" si="25"/>
        <v>20857969</v>
      </c>
      <c r="J64" s="509">
        <v>1267567</v>
      </c>
      <c r="K64" s="509">
        <v>145204</v>
      </c>
      <c r="L64" s="509"/>
      <c r="M64" s="509">
        <v>19445198</v>
      </c>
      <c r="N64" s="509"/>
      <c r="O64" s="509"/>
      <c r="P64" s="509"/>
      <c r="Q64" s="509"/>
      <c r="R64" s="509">
        <v>1410401</v>
      </c>
      <c r="S64" s="495">
        <f t="shared" si="20"/>
        <v>20855599</v>
      </c>
      <c r="T64" s="459">
        <f t="shared" si="21"/>
        <v>6.773291301756178</v>
      </c>
      <c r="U64" s="556">
        <f t="shared" si="4"/>
        <v>0.9366634827784881</v>
      </c>
      <c r="V64" s="557">
        <f t="shared" si="5"/>
        <v>19445198</v>
      </c>
      <c r="W64" s="475">
        <f t="shared" si="24"/>
        <v>0</v>
      </c>
      <c r="X64" s="489"/>
      <c r="Y64" s="489"/>
    </row>
    <row r="65" spans="1:25" ht="18.75" customHeight="1">
      <c r="A65" s="463" t="s">
        <v>461</v>
      </c>
      <c r="B65" s="517" t="s">
        <v>460</v>
      </c>
      <c r="C65" s="461">
        <f t="shared" si="27"/>
        <v>29137166</v>
      </c>
      <c r="D65" s="497">
        <v>23947720</v>
      </c>
      <c r="E65" s="509">
        <v>5189446</v>
      </c>
      <c r="F65" s="509"/>
      <c r="G65" s="509"/>
      <c r="H65" s="461">
        <f t="shared" si="18"/>
        <v>29137166</v>
      </c>
      <c r="I65" s="461">
        <f t="shared" si="25"/>
        <v>23815351</v>
      </c>
      <c r="J65" s="509">
        <v>1856316</v>
      </c>
      <c r="K65" s="509">
        <v>39910</v>
      </c>
      <c r="L65" s="509"/>
      <c r="M65" s="509">
        <v>21919125</v>
      </c>
      <c r="N65" s="509"/>
      <c r="O65" s="509"/>
      <c r="P65" s="509"/>
      <c r="Q65" s="509"/>
      <c r="R65" s="509">
        <v>5321815</v>
      </c>
      <c r="S65" s="495">
        <f t="shared" si="20"/>
        <v>27240940</v>
      </c>
      <c r="T65" s="459">
        <f t="shared" si="21"/>
        <v>7.962200515121529</v>
      </c>
      <c r="U65" s="556">
        <f t="shared" si="4"/>
        <v>0.8173530328927666</v>
      </c>
      <c r="V65" s="557">
        <f t="shared" si="5"/>
        <v>21919125</v>
      </c>
      <c r="W65" s="475">
        <f t="shared" si="24"/>
        <v>0</v>
      </c>
      <c r="X65" s="489"/>
      <c r="Y65" s="489"/>
    </row>
    <row r="66" spans="1:25" ht="18.75" customHeight="1">
      <c r="A66" s="463" t="s">
        <v>459</v>
      </c>
      <c r="B66" s="517" t="s">
        <v>458</v>
      </c>
      <c r="C66" s="461">
        <f t="shared" si="27"/>
        <v>21568602</v>
      </c>
      <c r="D66" s="497">
        <v>20362121</v>
      </c>
      <c r="E66" s="509">
        <f>1206301+180</f>
        <v>1206481</v>
      </c>
      <c r="F66" s="509"/>
      <c r="G66" s="509"/>
      <c r="H66" s="461">
        <f t="shared" si="18"/>
        <v>21568602</v>
      </c>
      <c r="I66" s="461">
        <f t="shared" si="25"/>
        <v>11368353</v>
      </c>
      <c r="J66" s="509">
        <v>765905</v>
      </c>
      <c r="K66" s="509">
        <v>642972</v>
      </c>
      <c r="L66" s="509"/>
      <c r="M66" s="509">
        <v>9926626</v>
      </c>
      <c r="N66" s="509"/>
      <c r="O66" s="509">
        <v>32850</v>
      </c>
      <c r="P66" s="509"/>
      <c r="Q66" s="509"/>
      <c r="R66" s="509">
        <v>10200249</v>
      </c>
      <c r="S66" s="495">
        <f t="shared" si="20"/>
        <v>20159725</v>
      </c>
      <c r="T66" s="459">
        <f t="shared" si="21"/>
        <v>12.392973722754737</v>
      </c>
      <c r="U66" s="556">
        <f t="shared" si="4"/>
        <v>0.5270788064984462</v>
      </c>
      <c r="V66" s="557">
        <f t="shared" si="5"/>
        <v>9959476</v>
      </c>
      <c r="W66" s="475">
        <f t="shared" si="24"/>
        <v>0</v>
      </c>
      <c r="X66" s="489"/>
      <c r="Y66" s="489"/>
    </row>
    <row r="67" spans="1:25" ht="18.75" customHeight="1">
      <c r="A67" s="463" t="s">
        <v>457</v>
      </c>
      <c r="B67" s="517" t="s">
        <v>456</v>
      </c>
      <c r="C67" s="461">
        <f t="shared" si="27"/>
        <v>23206062</v>
      </c>
      <c r="D67" s="497">
        <v>22667517</v>
      </c>
      <c r="E67" s="509">
        <v>538545</v>
      </c>
      <c r="F67" s="509"/>
      <c r="G67" s="509"/>
      <c r="H67" s="461">
        <f t="shared" si="18"/>
        <v>23206062</v>
      </c>
      <c r="I67" s="461">
        <f t="shared" si="25"/>
        <v>11195729</v>
      </c>
      <c r="J67" s="509">
        <v>3792090</v>
      </c>
      <c r="K67" s="509">
        <v>140587</v>
      </c>
      <c r="L67" s="509"/>
      <c r="M67" s="509">
        <v>7263052</v>
      </c>
      <c r="N67" s="509"/>
      <c r="O67" s="509"/>
      <c r="P67" s="509"/>
      <c r="Q67" s="509"/>
      <c r="R67" s="509">
        <v>12010333</v>
      </c>
      <c r="S67" s="495">
        <f t="shared" si="20"/>
        <v>19273385</v>
      </c>
      <c r="T67" s="459">
        <f t="shared" si="21"/>
        <v>35.126582645935784</v>
      </c>
      <c r="U67" s="556">
        <f t="shared" si="4"/>
        <v>0.48244846540528935</v>
      </c>
      <c r="V67" s="557">
        <f t="shared" si="5"/>
        <v>7263052</v>
      </c>
      <c r="W67" s="475">
        <f t="shared" si="24"/>
        <v>0</v>
      </c>
      <c r="X67" s="489"/>
      <c r="Y67" s="489"/>
    </row>
    <row r="68" spans="1:25" ht="18.75" customHeight="1">
      <c r="A68" s="463" t="s">
        <v>455</v>
      </c>
      <c r="B68" s="517" t="s">
        <v>454</v>
      </c>
      <c r="C68" s="461">
        <f t="shared" si="27"/>
        <v>18801641</v>
      </c>
      <c r="D68" s="497">
        <v>17292564</v>
      </c>
      <c r="E68" s="509">
        <v>1509077</v>
      </c>
      <c r="F68" s="509">
        <v>8624</v>
      </c>
      <c r="G68" s="509"/>
      <c r="H68" s="461">
        <f t="shared" si="18"/>
        <v>18793017</v>
      </c>
      <c r="I68" s="461">
        <f t="shared" si="25"/>
        <v>18230129</v>
      </c>
      <c r="J68" s="509">
        <v>1328446</v>
      </c>
      <c r="K68" s="509">
        <v>1539958</v>
      </c>
      <c r="L68" s="509"/>
      <c r="M68" s="509">
        <v>15361725</v>
      </c>
      <c r="N68" s="509"/>
      <c r="O68" s="509"/>
      <c r="P68" s="509"/>
      <c r="Q68" s="509"/>
      <c r="R68" s="509">
        <v>562888</v>
      </c>
      <c r="S68" s="495">
        <f t="shared" si="20"/>
        <v>15924613</v>
      </c>
      <c r="T68" s="459">
        <f t="shared" si="21"/>
        <v>15.734414166789495</v>
      </c>
      <c r="U68" s="556">
        <f t="shared" si="4"/>
        <v>0.9700480236887988</v>
      </c>
      <c r="V68" s="557">
        <f t="shared" si="5"/>
        <v>15361725</v>
      </c>
      <c r="W68" s="475">
        <f t="shared" si="24"/>
        <v>0</v>
      </c>
      <c r="X68" s="489"/>
      <c r="Y68" s="489"/>
    </row>
    <row r="69" spans="1:25" ht="18.75" customHeight="1">
      <c r="A69" s="518" t="s">
        <v>63</v>
      </c>
      <c r="B69" s="512" t="s">
        <v>453</v>
      </c>
      <c r="C69" s="461">
        <f t="shared" si="27"/>
        <v>26215640</v>
      </c>
      <c r="D69" s="461">
        <f>SUM(D70:D73)</f>
        <v>16583171</v>
      </c>
      <c r="E69" s="461">
        <f>SUM(E70:E73)</f>
        <v>9632469</v>
      </c>
      <c r="F69" s="461">
        <f>SUM(F70:F73)</f>
        <v>254104</v>
      </c>
      <c r="G69" s="461">
        <f>SUM(G70:G73)</f>
        <v>0</v>
      </c>
      <c r="H69" s="461">
        <f t="shared" si="18"/>
        <v>25961536</v>
      </c>
      <c r="I69" s="461">
        <f t="shared" si="25"/>
        <v>17745280</v>
      </c>
      <c r="J69" s="461">
        <f aca="true" t="shared" si="30" ref="J69:R69">SUM(J70:J73)</f>
        <v>4227064</v>
      </c>
      <c r="K69" s="461">
        <f t="shared" si="30"/>
        <v>126257</v>
      </c>
      <c r="L69" s="461">
        <f t="shared" si="30"/>
        <v>0</v>
      </c>
      <c r="M69" s="461">
        <f t="shared" si="30"/>
        <v>13166308</v>
      </c>
      <c r="N69" s="461">
        <f t="shared" si="30"/>
        <v>40588</v>
      </c>
      <c r="O69" s="461">
        <f t="shared" si="30"/>
        <v>0</v>
      </c>
      <c r="P69" s="461">
        <f t="shared" si="30"/>
        <v>0</v>
      </c>
      <c r="Q69" s="461">
        <f t="shared" si="30"/>
        <v>185063</v>
      </c>
      <c r="R69" s="461">
        <f t="shared" si="30"/>
        <v>8216256</v>
      </c>
      <c r="S69" s="495">
        <f t="shared" si="20"/>
        <v>21608215</v>
      </c>
      <c r="T69" s="464">
        <f t="shared" si="21"/>
        <v>24.53227562484221</v>
      </c>
      <c r="U69" s="556">
        <f t="shared" si="4"/>
        <v>0.6835219611043044</v>
      </c>
      <c r="V69" s="557">
        <f t="shared" si="5"/>
        <v>13391959</v>
      </c>
      <c r="W69" s="475">
        <f t="shared" si="24"/>
        <v>0</v>
      </c>
      <c r="X69" s="489"/>
      <c r="Y69" s="489"/>
    </row>
    <row r="70" spans="1:25" ht="18.75" customHeight="1">
      <c r="A70" s="463" t="s">
        <v>452</v>
      </c>
      <c r="B70" s="481" t="s">
        <v>451</v>
      </c>
      <c r="C70" s="461">
        <f t="shared" si="27"/>
        <v>2975229</v>
      </c>
      <c r="D70" s="476">
        <v>1023632</v>
      </c>
      <c r="E70" s="506">
        <v>1951597</v>
      </c>
      <c r="F70" s="462"/>
      <c r="G70" s="462"/>
      <c r="H70" s="461">
        <f t="shared" si="18"/>
        <v>2975229</v>
      </c>
      <c r="I70" s="461">
        <f t="shared" si="25"/>
        <v>2426784</v>
      </c>
      <c r="J70" s="506">
        <v>280870</v>
      </c>
      <c r="K70" s="506">
        <v>19210</v>
      </c>
      <c r="L70" s="506"/>
      <c r="M70" s="506">
        <v>2125061</v>
      </c>
      <c r="N70" s="506"/>
      <c r="O70" s="506"/>
      <c r="P70" s="506"/>
      <c r="Q70" s="506">
        <v>1643</v>
      </c>
      <c r="R70" s="507">
        <v>548445</v>
      </c>
      <c r="S70" s="495">
        <f t="shared" si="20"/>
        <v>2675149</v>
      </c>
      <c r="T70" s="459">
        <f t="shared" si="21"/>
        <v>12.365336181547267</v>
      </c>
      <c r="U70" s="556">
        <f t="shared" si="4"/>
        <v>0.8156629288031274</v>
      </c>
      <c r="V70" s="557">
        <f t="shared" si="5"/>
        <v>2126704</v>
      </c>
      <c r="W70" s="475">
        <f t="shared" si="24"/>
        <v>0</v>
      </c>
      <c r="X70" s="489"/>
      <c r="Y70" s="489"/>
    </row>
    <row r="71" spans="1:25" ht="18.75" customHeight="1">
      <c r="A71" s="463" t="s">
        <v>450</v>
      </c>
      <c r="B71" s="481" t="s">
        <v>449</v>
      </c>
      <c r="C71" s="461">
        <f t="shared" si="27"/>
        <v>7676250</v>
      </c>
      <c r="D71" s="476">
        <v>4057942</v>
      </c>
      <c r="E71" s="506">
        <v>3618308</v>
      </c>
      <c r="F71" s="506">
        <v>163000</v>
      </c>
      <c r="G71" s="462"/>
      <c r="H71" s="461">
        <f t="shared" si="18"/>
        <v>7513250</v>
      </c>
      <c r="I71" s="461">
        <f t="shared" si="25"/>
        <v>4212780</v>
      </c>
      <c r="J71" s="506">
        <v>857766</v>
      </c>
      <c r="K71" s="506"/>
      <c r="L71" s="506"/>
      <c r="M71" s="506">
        <v>3314426</v>
      </c>
      <c r="N71" s="506">
        <v>40588</v>
      </c>
      <c r="O71" s="506"/>
      <c r="P71" s="506"/>
      <c r="Q71" s="506"/>
      <c r="R71" s="507">
        <v>3300470</v>
      </c>
      <c r="S71" s="495">
        <f t="shared" si="20"/>
        <v>6655484</v>
      </c>
      <c r="T71" s="459">
        <f t="shared" si="21"/>
        <v>20.361044251064616</v>
      </c>
      <c r="U71" s="556">
        <f t="shared" si="4"/>
        <v>0.5607134063155093</v>
      </c>
      <c r="V71" s="557">
        <f t="shared" si="5"/>
        <v>3355014</v>
      </c>
      <c r="W71" s="475">
        <f t="shared" si="24"/>
        <v>0</v>
      </c>
      <c r="X71" s="489"/>
      <c r="Y71" s="489"/>
    </row>
    <row r="72" spans="1:25" ht="18.75" customHeight="1">
      <c r="A72" s="463" t="s">
        <v>448</v>
      </c>
      <c r="B72" s="481" t="s">
        <v>525</v>
      </c>
      <c r="C72" s="461">
        <f t="shared" si="27"/>
        <v>6433064</v>
      </c>
      <c r="D72" s="461">
        <v>4452283</v>
      </c>
      <c r="E72" s="506">
        <v>1980781</v>
      </c>
      <c r="F72" s="510"/>
      <c r="G72" s="510"/>
      <c r="H72" s="461">
        <f>+I72+R72</f>
        <v>6433064</v>
      </c>
      <c r="I72" s="461">
        <f>+J72+K72+L72+M72+N72+O72+P72+Q72</f>
        <v>5359370</v>
      </c>
      <c r="J72" s="506">
        <v>1706543</v>
      </c>
      <c r="K72" s="506">
        <v>57309</v>
      </c>
      <c r="L72" s="506"/>
      <c r="M72" s="506">
        <v>3595518</v>
      </c>
      <c r="N72" s="506"/>
      <c r="O72" s="506"/>
      <c r="P72" s="506"/>
      <c r="Q72" s="506"/>
      <c r="R72" s="507">
        <v>1073694</v>
      </c>
      <c r="S72" s="495">
        <f>SUM(M72:R72)</f>
        <v>4669212</v>
      </c>
      <c r="T72" s="459">
        <f>(((J72+K72+L72))/I72)*100</f>
        <v>32.911554902908364</v>
      </c>
      <c r="U72" s="556">
        <f t="shared" si="4"/>
        <v>0.8330975721677881</v>
      </c>
      <c r="V72" s="557">
        <f t="shared" si="5"/>
        <v>3595518</v>
      </c>
      <c r="W72" s="475">
        <f t="shared" si="24"/>
        <v>0</v>
      </c>
      <c r="X72" s="489"/>
      <c r="Y72" s="489"/>
    </row>
    <row r="73" spans="1:25" ht="18.75" customHeight="1">
      <c r="A73" s="463" t="s">
        <v>447</v>
      </c>
      <c r="B73" s="481" t="s">
        <v>446</v>
      </c>
      <c r="C73" s="461">
        <f t="shared" si="27"/>
        <v>9131097</v>
      </c>
      <c r="D73" s="476">
        <v>7049314</v>
      </c>
      <c r="E73" s="506">
        <v>2081783</v>
      </c>
      <c r="F73" s="506">
        <v>91104</v>
      </c>
      <c r="G73" s="462"/>
      <c r="H73" s="461">
        <f t="shared" si="18"/>
        <v>9039993</v>
      </c>
      <c r="I73" s="461">
        <f t="shared" si="25"/>
        <v>5746346</v>
      </c>
      <c r="J73" s="506">
        <v>1381885</v>
      </c>
      <c r="K73" s="506">
        <v>49738</v>
      </c>
      <c r="L73" s="506"/>
      <c r="M73" s="506">
        <v>4131303</v>
      </c>
      <c r="N73" s="506"/>
      <c r="O73" s="506"/>
      <c r="P73" s="506"/>
      <c r="Q73" s="506">
        <v>183420</v>
      </c>
      <c r="R73" s="507">
        <v>3293647</v>
      </c>
      <c r="S73" s="495">
        <f t="shared" si="20"/>
        <v>7608370</v>
      </c>
      <c r="T73" s="459">
        <f t="shared" si="21"/>
        <v>24.913623370399208</v>
      </c>
      <c r="U73" s="556">
        <f t="shared" si="4"/>
        <v>0.6356582355760674</v>
      </c>
      <c r="V73" s="557">
        <f t="shared" si="5"/>
        <v>4314723</v>
      </c>
      <c r="W73" s="475">
        <f t="shared" si="24"/>
        <v>0</v>
      </c>
      <c r="X73" s="489"/>
      <c r="Y73" s="489"/>
    </row>
    <row r="74" spans="1:22" s="379" customFormat="1" ht="29.25" customHeight="1">
      <c r="A74" s="987"/>
      <c r="B74" s="987"/>
      <c r="C74" s="987"/>
      <c r="D74" s="987"/>
      <c r="E74" s="987"/>
      <c r="F74" s="423"/>
      <c r="G74" s="392"/>
      <c r="H74" s="474"/>
      <c r="I74" s="392"/>
      <c r="J74" s="486"/>
      <c r="K74" s="473"/>
      <c r="L74" s="392"/>
      <c r="M74" s="472"/>
      <c r="N74" s="392"/>
      <c r="O74" s="1008" t="str">
        <f>+'Thong tin'!B8</f>
        <v>Trà Vinh, ngày 31 tháng 5 năm 2017</v>
      </c>
      <c r="P74" s="1009"/>
      <c r="Q74" s="1009"/>
      <c r="R74" s="1009"/>
      <c r="S74" s="1009"/>
      <c r="T74" s="1009"/>
      <c r="U74" s="446"/>
      <c r="V74" s="446"/>
    </row>
    <row r="75" spans="1:22" s="415" customFormat="1" ht="19.5" customHeight="1">
      <c r="A75" s="405"/>
      <c r="B75" s="986" t="s">
        <v>4</v>
      </c>
      <c r="C75" s="986"/>
      <c r="D75" s="986"/>
      <c r="E75" s="986"/>
      <c r="F75" s="404"/>
      <c r="G75" s="404"/>
      <c r="H75" s="404"/>
      <c r="I75" s="404"/>
      <c r="J75" s="404"/>
      <c r="K75" s="404"/>
      <c r="L75" s="404"/>
      <c r="M75" s="404"/>
      <c r="N75" s="404"/>
      <c r="O75" s="996" t="str">
        <f>+'Thong tin'!B7</f>
        <v>PHÓ CỤC TRƯỞNG</v>
      </c>
      <c r="P75" s="996"/>
      <c r="Q75" s="996"/>
      <c r="R75" s="996"/>
      <c r="S75" s="996"/>
      <c r="T75" s="996"/>
      <c r="U75" s="448"/>
      <c r="V75" s="448"/>
    </row>
    <row r="76" spans="1:22" ht="18.75">
      <c r="A76" s="389"/>
      <c r="B76" s="391"/>
      <c r="C76" s="456"/>
      <c r="D76" s="456"/>
      <c r="E76" s="455"/>
      <c r="F76" s="455"/>
      <c r="G76" s="455"/>
      <c r="H76" s="455"/>
      <c r="I76" s="455"/>
      <c r="J76" s="455"/>
      <c r="K76" s="455"/>
      <c r="L76" s="455"/>
      <c r="M76" s="455"/>
      <c r="N76" s="455"/>
      <c r="O76" s="455"/>
      <c r="P76" s="455"/>
      <c r="Q76" s="455"/>
      <c r="R76" s="455"/>
      <c r="S76" s="455"/>
      <c r="T76" s="471"/>
      <c r="U76" s="471"/>
      <c r="V76" s="471"/>
    </row>
    <row r="77" spans="1:22" ht="18.75">
      <c r="A77" s="389"/>
      <c r="B77" s="389"/>
      <c r="C77" s="487"/>
      <c r="D77" s="487"/>
      <c r="E77" s="487"/>
      <c r="F77" s="487"/>
      <c r="G77" s="487"/>
      <c r="H77" s="487"/>
      <c r="I77" s="487"/>
      <c r="J77" s="487"/>
      <c r="K77" s="487"/>
      <c r="L77" s="487"/>
      <c r="M77" s="487"/>
      <c r="N77" s="487"/>
      <c r="O77" s="487"/>
      <c r="P77" s="487"/>
      <c r="Q77" s="487"/>
      <c r="R77" s="487"/>
      <c r="S77" s="470"/>
      <c r="T77" s="470"/>
      <c r="U77" s="470"/>
      <c r="V77" s="470"/>
    </row>
    <row r="78" spans="1:22" ht="15.75">
      <c r="A78" s="387"/>
      <c r="B78" s="413"/>
      <c r="C78" s="413"/>
      <c r="D78" s="413"/>
      <c r="E78" s="413"/>
      <c r="F78" s="413"/>
      <c r="G78" s="413"/>
      <c r="H78" s="413"/>
      <c r="I78" s="413"/>
      <c r="J78" s="413"/>
      <c r="K78" s="413"/>
      <c r="L78" s="413"/>
      <c r="M78" s="413"/>
      <c r="N78" s="413"/>
      <c r="O78" s="413"/>
      <c r="P78" s="413"/>
      <c r="Q78" s="413"/>
      <c r="R78" s="413"/>
      <c r="S78" s="413"/>
      <c r="T78" s="387"/>
      <c r="U78" s="387"/>
      <c r="V78" s="387"/>
    </row>
    <row r="79" spans="1:22" ht="15.75" customHeight="1">
      <c r="A79" s="414"/>
      <c r="B79" s="387"/>
      <c r="C79" s="387"/>
      <c r="D79" s="469"/>
      <c r="E79" s="469"/>
      <c r="F79" s="469"/>
      <c r="G79" s="469"/>
      <c r="H79" s="469"/>
      <c r="I79" s="469"/>
      <c r="J79" s="469"/>
      <c r="K79" s="469"/>
      <c r="L79" s="469"/>
      <c r="M79" s="469"/>
      <c r="N79" s="469"/>
      <c r="O79" s="413"/>
      <c r="P79" s="413"/>
      <c r="Q79" s="413"/>
      <c r="R79" s="438"/>
      <c r="S79" s="387"/>
      <c r="T79" s="387"/>
      <c r="U79" s="387"/>
      <c r="V79" s="387"/>
    </row>
    <row r="80" spans="1:22" ht="15.75" customHeight="1">
      <c r="A80" s="387"/>
      <c r="B80" s="386"/>
      <c r="C80" s="386"/>
      <c r="D80" s="386"/>
      <c r="E80" s="386"/>
      <c r="F80" s="386"/>
      <c r="G80" s="386"/>
      <c r="H80" s="386"/>
      <c r="I80" s="386"/>
      <c r="J80" s="386"/>
      <c r="K80" s="386"/>
      <c r="L80" s="386"/>
      <c r="M80" s="386"/>
      <c r="N80" s="386"/>
      <c r="O80" s="386"/>
      <c r="P80" s="386"/>
      <c r="Q80" s="413"/>
      <c r="R80" s="413"/>
      <c r="S80" s="387"/>
      <c r="T80" s="387"/>
      <c r="U80" s="387"/>
      <c r="V80" s="387"/>
    </row>
    <row r="81" spans="1:22" ht="15.75">
      <c r="A81" s="412"/>
      <c r="B81" s="412"/>
      <c r="C81" s="412"/>
      <c r="D81" s="412"/>
      <c r="E81" s="412"/>
      <c r="F81" s="412"/>
      <c r="G81" s="412"/>
      <c r="H81" s="412"/>
      <c r="I81" s="412"/>
      <c r="J81" s="412"/>
      <c r="K81" s="412"/>
      <c r="L81" s="412"/>
      <c r="M81" s="412"/>
      <c r="N81" s="412"/>
      <c r="O81" s="412"/>
      <c r="P81" s="412"/>
      <c r="Q81" s="412"/>
      <c r="R81" s="387"/>
      <c r="S81" s="387"/>
      <c r="T81" s="387"/>
      <c r="U81" s="387"/>
      <c r="V81" s="387"/>
    </row>
    <row r="82" spans="1:22" ht="18.75">
      <c r="A82" s="387"/>
      <c r="B82" s="895" t="str">
        <f>+'Thong tin'!B5</f>
        <v>Nhan Quốc Hải</v>
      </c>
      <c r="C82" s="895"/>
      <c r="D82" s="895"/>
      <c r="E82" s="895"/>
      <c r="F82" s="387"/>
      <c r="G82" s="387"/>
      <c r="H82" s="387"/>
      <c r="I82" s="387"/>
      <c r="J82" s="387"/>
      <c r="K82" s="387"/>
      <c r="L82" s="387"/>
      <c r="M82" s="387"/>
      <c r="N82" s="387"/>
      <c r="O82" s="895" t="str">
        <f>+'Thong tin'!B6</f>
        <v>Trần Việt Hồng</v>
      </c>
      <c r="P82" s="895"/>
      <c r="Q82" s="895"/>
      <c r="R82" s="895"/>
      <c r="S82" s="895"/>
      <c r="T82" s="895"/>
      <c r="U82" s="388"/>
      <c r="V82" s="388"/>
    </row>
    <row r="83" spans="2:22" ht="18.75">
      <c r="B83" s="999"/>
      <c r="C83" s="999"/>
      <c r="D83" s="999"/>
      <c r="E83" s="999"/>
      <c r="P83" s="999"/>
      <c r="Q83" s="999"/>
      <c r="R83" s="999"/>
      <c r="S83" s="999"/>
      <c r="T83" s="1000"/>
      <c r="U83" s="549"/>
      <c r="V83" s="549"/>
    </row>
  </sheetData>
  <sheetProtection/>
  <mergeCells count="36">
    <mergeCell ref="J8:Q8"/>
    <mergeCell ref="H7:H9"/>
    <mergeCell ref="A6:B9"/>
    <mergeCell ref="C6:E6"/>
    <mergeCell ref="C7:C9"/>
    <mergeCell ref="H6:R6"/>
    <mergeCell ref="Q5:T5"/>
    <mergeCell ref="D7:E7"/>
    <mergeCell ref="D8:D9"/>
    <mergeCell ref="E8:E9"/>
    <mergeCell ref="E1:P1"/>
    <mergeCell ref="E2:P2"/>
    <mergeCell ref="E3:P3"/>
    <mergeCell ref="F6:F9"/>
    <mergeCell ref="G6:G9"/>
    <mergeCell ref="R7:R9"/>
    <mergeCell ref="A2:D2"/>
    <mergeCell ref="Q2:T2"/>
    <mergeCell ref="Q4:T4"/>
    <mergeCell ref="O75:T75"/>
    <mergeCell ref="T6:T9"/>
    <mergeCell ref="I7:Q7"/>
    <mergeCell ref="O74:T74"/>
    <mergeCell ref="S6:S9"/>
    <mergeCell ref="A3:D3"/>
    <mergeCell ref="A74:E74"/>
    <mergeCell ref="U6:U9"/>
    <mergeCell ref="V6:V9"/>
    <mergeCell ref="B83:E83"/>
    <mergeCell ref="P83:T83"/>
    <mergeCell ref="B82:E82"/>
    <mergeCell ref="A11:B11"/>
    <mergeCell ref="O82:T82"/>
    <mergeCell ref="B75:E75"/>
    <mergeCell ref="A10:B10"/>
    <mergeCell ref="I8:I9"/>
  </mergeCells>
  <printOptions horizontalCentered="1"/>
  <pageMargins left="0.25" right="0.25" top="0.75" bottom="0.75" header="0.25" footer="0.25"/>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41" t="s">
        <v>29</v>
      </c>
      <c r="B1" s="641"/>
      <c r="C1" s="641"/>
      <c r="D1" s="641"/>
      <c r="E1" s="640" t="s">
        <v>373</v>
      </c>
      <c r="F1" s="640"/>
      <c r="G1" s="640"/>
      <c r="H1" s="640"/>
      <c r="I1" s="640"/>
      <c r="J1" s="640"/>
      <c r="K1" s="640"/>
      <c r="L1" s="31" t="s">
        <v>349</v>
      </c>
      <c r="M1" s="31"/>
      <c r="N1" s="31"/>
      <c r="O1" s="32"/>
      <c r="P1" s="32"/>
    </row>
    <row r="2" spans="1:16" ht="15.75" customHeight="1">
      <c r="A2" s="642" t="s">
        <v>243</v>
      </c>
      <c r="B2" s="642"/>
      <c r="C2" s="642"/>
      <c r="D2" s="642"/>
      <c r="E2" s="640"/>
      <c r="F2" s="640"/>
      <c r="G2" s="640"/>
      <c r="H2" s="640"/>
      <c r="I2" s="640"/>
      <c r="J2" s="640"/>
      <c r="K2" s="640"/>
      <c r="L2" s="632" t="s">
        <v>252</v>
      </c>
      <c r="M2" s="632"/>
      <c r="N2" s="632"/>
      <c r="O2" s="35"/>
      <c r="P2" s="32"/>
    </row>
    <row r="3" spans="1:16" ht="18" customHeight="1">
      <c r="A3" s="642" t="s">
        <v>244</v>
      </c>
      <c r="B3" s="642"/>
      <c r="C3" s="642"/>
      <c r="D3" s="642"/>
      <c r="E3" s="643" t="s">
        <v>369</v>
      </c>
      <c r="F3" s="643"/>
      <c r="G3" s="643"/>
      <c r="H3" s="643"/>
      <c r="I3" s="643"/>
      <c r="J3" s="643"/>
      <c r="K3" s="36"/>
      <c r="L3" s="633" t="s">
        <v>368</v>
      </c>
      <c r="M3" s="633"/>
      <c r="N3" s="633"/>
      <c r="O3" s="32"/>
      <c r="P3" s="32"/>
    </row>
    <row r="4" spans="1:16" ht="21" customHeight="1">
      <c r="A4" s="639" t="s">
        <v>255</v>
      </c>
      <c r="B4" s="639"/>
      <c r="C4" s="639"/>
      <c r="D4" s="639"/>
      <c r="E4" s="39"/>
      <c r="F4" s="40"/>
      <c r="G4" s="41"/>
      <c r="H4" s="41"/>
      <c r="I4" s="41"/>
      <c r="J4" s="41"/>
      <c r="K4" s="32"/>
      <c r="L4" s="632" t="s">
        <v>250</v>
      </c>
      <c r="M4" s="632"/>
      <c r="N4" s="632"/>
      <c r="O4" s="35"/>
      <c r="P4" s="32"/>
    </row>
    <row r="5" spans="1:16" ht="18" customHeight="1">
      <c r="A5" s="41"/>
      <c r="B5" s="32"/>
      <c r="C5" s="42"/>
      <c r="D5" s="637"/>
      <c r="E5" s="637"/>
      <c r="F5" s="637"/>
      <c r="G5" s="637"/>
      <c r="H5" s="637"/>
      <c r="I5" s="637"/>
      <c r="J5" s="637"/>
      <c r="K5" s="637"/>
      <c r="L5" s="43" t="s">
        <v>256</v>
      </c>
      <c r="M5" s="43"/>
      <c r="N5" s="43"/>
      <c r="O5" s="32"/>
      <c r="P5" s="32"/>
    </row>
    <row r="6" spans="1:18" ht="33" customHeight="1">
      <c r="A6" s="624" t="s">
        <v>57</v>
      </c>
      <c r="B6" s="625"/>
      <c r="C6" s="638" t="s">
        <v>257</v>
      </c>
      <c r="D6" s="638"/>
      <c r="E6" s="638"/>
      <c r="F6" s="638"/>
      <c r="G6" s="634" t="s">
        <v>7</v>
      </c>
      <c r="H6" s="635"/>
      <c r="I6" s="635"/>
      <c r="J6" s="635"/>
      <c r="K6" s="635"/>
      <c r="L6" s="635"/>
      <c r="M6" s="635"/>
      <c r="N6" s="636"/>
      <c r="O6" s="650" t="s">
        <v>258</v>
      </c>
      <c r="P6" s="651"/>
      <c r="Q6" s="651"/>
      <c r="R6" s="652"/>
    </row>
    <row r="7" spans="1:18" ht="29.25" customHeight="1">
      <c r="A7" s="626"/>
      <c r="B7" s="627"/>
      <c r="C7" s="638"/>
      <c r="D7" s="638"/>
      <c r="E7" s="638"/>
      <c r="F7" s="638"/>
      <c r="G7" s="634" t="s">
        <v>259</v>
      </c>
      <c r="H7" s="635"/>
      <c r="I7" s="635"/>
      <c r="J7" s="636"/>
      <c r="K7" s="634" t="s">
        <v>92</v>
      </c>
      <c r="L7" s="635"/>
      <c r="M7" s="635"/>
      <c r="N7" s="636"/>
      <c r="O7" s="45" t="s">
        <v>260</v>
      </c>
      <c r="P7" s="45" t="s">
        <v>261</v>
      </c>
      <c r="Q7" s="653" t="s">
        <v>262</v>
      </c>
      <c r="R7" s="653" t="s">
        <v>263</v>
      </c>
    </row>
    <row r="8" spans="1:18" ht="26.25" customHeight="1">
      <c r="A8" s="626"/>
      <c r="B8" s="627"/>
      <c r="C8" s="621" t="s">
        <v>89</v>
      </c>
      <c r="D8" s="622"/>
      <c r="E8" s="621" t="s">
        <v>88</v>
      </c>
      <c r="F8" s="622"/>
      <c r="G8" s="621" t="s">
        <v>90</v>
      </c>
      <c r="H8" s="623"/>
      <c r="I8" s="621" t="s">
        <v>91</v>
      </c>
      <c r="J8" s="623"/>
      <c r="K8" s="621" t="s">
        <v>93</v>
      </c>
      <c r="L8" s="623"/>
      <c r="M8" s="621" t="s">
        <v>94</v>
      </c>
      <c r="N8" s="623"/>
      <c r="O8" s="655" t="s">
        <v>264</v>
      </c>
      <c r="P8" s="656" t="s">
        <v>265</v>
      </c>
      <c r="Q8" s="653"/>
      <c r="R8" s="653"/>
    </row>
    <row r="9" spans="1:18" ht="30.75" customHeight="1">
      <c r="A9" s="626"/>
      <c r="B9" s="627"/>
      <c r="C9" s="46" t="s">
        <v>3</v>
      </c>
      <c r="D9" s="44" t="s">
        <v>9</v>
      </c>
      <c r="E9" s="44" t="s">
        <v>3</v>
      </c>
      <c r="F9" s="44" t="s">
        <v>9</v>
      </c>
      <c r="G9" s="47" t="s">
        <v>3</v>
      </c>
      <c r="H9" s="47" t="s">
        <v>9</v>
      </c>
      <c r="I9" s="47" t="s">
        <v>3</v>
      </c>
      <c r="J9" s="47" t="s">
        <v>9</v>
      </c>
      <c r="K9" s="47" t="s">
        <v>3</v>
      </c>
      <c r="L9" s="47" t="s">
        <v>9</v>
      </c>
      <c r="M9" s="47" t="s">
        <v>3</v>
      </c>
      <c r="N9" s="47" t="s">
        <v>9</v>
      </c>
      <c r="O9" s="655"/>
      <c r="P9" s="657"/>
      <c r="Q9" s="654"/>
      <c r="R9" s="654"/>
    </row>
    <row r="10" spans="1:18" s="52" customFormat="1" ht="18" customHeight="1">
      <c r="A10" s="646" t="s">
        <v>6</v>
      </c>
      <c r="B10" s="646"/>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48" t="s">
        <v>266</v>
      </c>
      <c r="B11" s="649"/>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30" t="s">
        <v>370</v>
      </c>
      <c r="B12" s="631"/>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28" t="s">
        <v>31</v>
      </c>
      <c r="B13" s="629"/>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267</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268</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269</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270</v>
      </c>
    </row>
    <row r="18" spans="1:18" s="70" customFormat="1" ht="18" customHeight="1">
      <c r="A18" s="66" t="s">
        <v>49</v>
      </c>
      <c r="B18" s="67" t="s">
        <v>271</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272</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273</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274</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275</v>
      </c>
      <c r="AK21" s="52" t="s">
        <v>276</v>
      </c>
      <c r="AL21" s="52" t="s">
        <v>277</v>
      </c>
      <c r="AM21" s="63" t="s">
        <v>278</v>
      </c>
    </row>
    <row r="22" spans="1:39" s="52" customFormat="1" ht="18" customHeight="1">
      <c r="A22" s="66" t="s">
        <v>61</v>
      </c>
      <c r="B22" s="67" t="s">
        <v>279</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280</v>
      </c>
    </row>
    <row r="23" spans="1:18" s="52" customFormat="1" ht="18" customHeight="1">
      <c r="A23" s="66" t="s">
        <v>62</v>
      </c>
      <c r="B23" s="67" t="s">
        <v>281</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282</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275</v>
      </c>
    </row>
    <row r="25" spans="1:36" s="52" customFormat="1" ht="18" customHeight="1">
      <c r="A25" s="66" t="s">
        <v>83</v>
      </c>
      <c r="B25" s="67" t="s">
        <v>283</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284</v>
      </c>
    </row>
    <row r="26" spans="1:44" s="52" customFormat="1" ht="18" customHeight="1">
      <c r="A26" s="66" t="s">
        <v>84</v>
      </c>
      <c r="B26" s="67" t="s">
        <v>285</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47" t="s">
        <v>371</v>
      </c>
      <c r="C28" s="647"/>
      <c r="D28" s="647"/>
      <c r="E28" s="647"/>
      <c r="F28" s="75"/>
      <c r="G28" s="76"/>
      <c r="H28" s="76"/>
      <c r="I28" s="76"/>
      <c r="J28" s="647" t="s">
        <v>372</v>
      </c>
      <c r="K28" s="647"/>
      <c r="L28" s="647"/>
      <c r="M28" s="647"/>
      <c r="N28" s="647"/>
      <c r="O28" s="77"/>
      <c r="P28" s="77"/>
      <c r="AG28" s="78" t="s">
        <v>287</v>
      </c>
      <c r="AI28" s="79">
        <f>82/88</f>
        <v>0.9318181818181818</v>
      </c>
    </row>
    <row r="29" spans="1:16" s="85" customFormat="1" ht="19.5" customHeight="1">
      <c r="A29" s="80"/>
      <c r="B29" s="620" t="s">
        <v>35</v>
      </c>
      <c r="C29" s="620"/>
      <c r="D29" s="620"/>
      <c r="E29" s="620"/>
      <c r="F29" s="82"/>
      <c r="G29" s="83"/>
      <c r="H29" s="83"/>
      <c r="I29" s="83"/>
      <c r="J29" s="620" t="s">
        <v>288</v>
      </c>
      <c r="K29" s="620"/>
      <c r="L29" s="620"/>
      <c r="M29" s="620"/>
      <c r="N29" s="620"/>
      <c r="O29" s="84"/>
      <c r="P29" s="84"/>
    </row>
    <row r="30" spans="1:16" s="85" customFormat="1" ht="19.5" customHeight="1">
      <c r="A30" s="80"/>
      <c r="B30" s="644"/>
      <c r="C30" s="644"/>
      <c r="D30" s="644"/>
      <c r="E30" s="82"/>
      <c r="F30" s="82"/>
      <c r="G30" s="83"/>
      <c r="H30" s="83"/>
      <c r="I30" s="83"/>
      <c r="J30" s="645"/>
      <c r="K30" s="645"/>
      <c r="L30" s="645"/>
      <c r="M30" s="645"/>
      <c r="N30" s="645"/>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659" t="s">
        <v>289</v>
      </c>
      <c r="C32" s="659"/>
      <c r="D32" s="659"/>
      <c r="E32" s="659"/>
      <c r="F32" s="87"/>
      <c r="G32" s="88"/>
      <c r="H32" s="88"/>
      <c r="I32" s="88"/>
      <c r="J32" s="658" t="s">
        <v>289</v>
      </c>
      <c r="K32" s="658"/>
      <c r="L32" s="658"/>
      <c r="M32" s="658"/>
      <c r="N32" s="658"/>
      <c r="O32" s="84"/>
      <c r="P32" s="84"/>
    </row>
    <row r="33" spans="1:16" s="85" customFormat="1" ht="19.5" customHeight="1">
      <c r="A33" s="80"/>
      <c r="B33" s="620" t="s">
        <v>290</v>
      </c>
      <c r="C33" s="620"/>
      <c r="D33" s="620"/>
      <c r="E33" s="620"/>
      <c r="F33" s="82"/>
      <c r="G33" s="83"/>
      <c r="H33" s="83"/>
      <c r="I33" s="83"/>
      <c r="J33" s="81"/>
      <c r="K33" s="620" t="s">
        <v>290</v>
      </c>
      <c r="L33" s="620"/>
      <c r="M33" s="620"/>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18" t="s">
        <v>246</v>
      </c>
      <c r="C36" s="618"/>
      <c r="D36" s="618"/>
      <c r="E36" s="618"/>
      <c r="F36" s="91"/>
      <c r="G36" s="91"/>
      <c r="H36" s="91"/>
      <c r="I36" s="91"/>
      <c r="J36" s="619" t="s">
        <v>247</v>
      </c>
      <c r="K36" s="619"/>
      <c r="L36" s="619"/>
      <c r="M36" s="619"/>
      <c r="N36" s="619"/>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95" t="s">
        <v>26</v>
      </c>
      <c r="B1" s="695"/>
      <c r="C1" s="98"/>
      <c r="D1" s="698" t="s">
        <v>350</v>
      </c>
      <c r="E1" s="698"/>
      <c r="F1" s="698"/>
      <c r="G1" s="698"/>
      <c r="H1" s="698"/>
      <c r="I1" s="698"/>
      <c r="J1" s="698"/>
      <c r="K1" s="698"/>
      <c r="L1" s="698"/>
      <c r="M1" s="669" t="s">
        <v>291</v>
      </c>
      <c r="N1" s="670"/>
      <c r="O1" s="670"/>
      <c r="P1" s="670"/>
    </row>
    <row r="2" spans="1:16" s="42" customFormat="1" ht="34.5" customHeight="1">
      <c r="A2" s="697" t="s">
        <v>292</v>
      </c>
      <c r="B2" s="697"/>
      <c r="C2" s="697"/>
      <c r="D2" s="698"/>
      <c r="E2" s="698"/>
      <c r="F2" s="698"/>
      <c r="G2" s="698"/>
      <c r="H2" s="698"/>
      <c r="I2" s="698"/>
      <c r="J2" s="698"/>
      <c r="K2" s="698"/>
      <c r="L2" s="698"/>
      <c r="M2" s="671" t="s">
        <v>351</v>
      </c>
      <c r="N2" s="672"/>
      <c r="O2" s="672"/>
      <c r="P2" s="672"/>
    </row>
    <row r="3" spans="1:16" s="42" customFormat="1" ht="19.5" customHeight="1">
      <c r="A3" s="696" t="s">
        <v>293</v>
      </c>
      <c r="B3" s="696"/>
      <c r="C3" s="696"/>
      <c r="D3" s="698"/>
      <c r="E3" s="698"/>
      <c r="F3" s="698"/>
      <c r="G3" s="698"/>
      <c r="H3" s="698"/>
      <c r="I3" s="698"/>
      <c r="J3" s="698"/>
      <c r="K3" s="698"/>
      <c r="L3" s="698"/>
      <c r="M3" s="671" t="s">
        <v>294</v>
      </c>
      <c r="N3" s="672"/>
      <c r="O3" s="672"/>
      <c r="P3" s="672"/>
    </row>
    <row r="4" spans="1:16" s="103" customFormat="1" ht="18.75" customHeight="1">
      <c r="A4" s="99"/>
      <c r="B4" s="99"/>
      <c r="C4" s="100"/>
      <c r="D4" s="637"/>
      <c r="E4" s="637"/>
      <c r="F4" s="637"/>
      <c r="G4" s="637"/>
      <c r="H4" s="637"/>
      <c r="I4" s="637"/>
      <c r="J4" s="637"/>
      <c r="K4" s="637"/>
      <c r="L4" s="637"/>
      <c r="M4" s="101" t="s">
        <v>295</v>
      </c>
      <c r="N4" s="102"/>
      <c r="O4" s="102"/>
      <c r="P4" s="102"/>
    </row>
    <row r="5" spans="1:16" ht="49.5" customHeight="1">
      <c r="A5" s="686" t="s">
        <v>57</v>
      </c>
      <c r="B5" s="687"/>
      <c r="C5" s="692" t="s">
        <v>82</v>
      </c>
      <c r="D5" s="675"/>
      <c r="E5" s="675"/>
      <c r="F5" s="675"/>
      <c r="G5" s="675"/>
      <c r="H5" s="675"/>
      <c r="I5" s="675"/>
      <c r="J5" s="675"/>
      <c r="K5" s="673" t="s">
        <v>81</v>
      </c>
      <c r="L5" s="673"/>
      <c r="M5" s="673"/>
      <c r="N5" s="673"/>
      <c r="O5" s="673"/>
      <c r="P5" s="673"/>
    </row>
    <row r="6" spans="1:16" ht="20.25" customHeight="1">
      <c r="A6" s="688"/>
      <c r="B6" s="689"/>
      <c r="C6" s="692" t="s">
        <v>3</v>
      </c>
      <c r="D6" s="675"/>
      <c r="E6" s="675"/>
      <c r="F6" s="676"/>
      <c r="G6" s="673" t="s">
        <v>9</v>
      </c>
      <c r="H6" s="673"/>
      <c r="I6" s="673"/>
      <c r="J6" s="673"/>
      <c r="K6" s="674" t="s">
        <v>3</v>
      </c>
      <c r="L6" s="674"/>
      <c r="M6" s="674"/>
      <c r="N6" s="677" t="s">
        <v>9</v>
      </c>
      <c r="O6" s="677"/>
      <c r="P6" s="677"/>
    </row>
    <row r="7" spans="1:16" ht="52.5" customHeight="1">
      <c r="A7" s="688"/>
      <c r="B7" s="689"/>
      <c r="C7" s="693" t="s">
        <v>296</v>
      </c>
      <c r="D7" s="675" t="s">
        <v>78</v>
      </c>
      <c r="E7" s="675"/>
      <c r="F7" s="676"/>
      <c r="G7" s="673" t="s">
        <v>297</v>
      </c>
      <c r="H7" s="673" t="s">
        <v>78</v>
      </c>
      <c r="I7" s="673"/>
      <c r="J7" s="673"/>
      <c r="K7" s="673" t="s">
        <v>32</v>
      </c>
      <c r="L7" s="673" t="s">
        <v>79</v>
      </c>
      <c r="M7" s="673"/>
      <c r="N7" s="673" t="s">
        <v>64</v>
      </c>
      <c r="O7" s="673" t="s">
        <v>79</v>
      </c>
      <c r="P7" s="673"/>
    </row>
    <row r="8" spans="1:16" ht="15.75" customHeight="1">
      <c r="A8" s="688"/>
      <c r="B8" s="689"/>
      <c r="C8" s="693"/>
      <c r="D8" s="673" t="s">
        <v>36</v>
      </c>
      <c r="E8" s="673" t="s">
        <v>37</v>
      </c>
      <c r="F8" s="673" t="s">
        <v>40</v>
      </c>
      <c r="G8" s="673"/>
      <c r="H8" s="673" t="s">
        <v>36</v>
      </c>
      <c r="I8" s="673" t="s">
        <v>37</v>
      </c>
      <c r="J8" s="673" t="s">
        <v>40</v>
      </c>
      <c r="K8" s="673"/>
      <c r="L8" s="673" t="s">
        <v>14</v>
      </c>
      <c r="M8" s="673" t="s">
        <v>13</v>
      </c>
      <c r="N8" s="673"/>
      <c r="O8" s="673" t="s">
        <v>14</v>
      </c>
      <c r="P8" s="673" t="s">
        <v>13</v>
      </c>
    </row>
    <row r="9" spans="1:16" ht="44.25" customHeight="1">
      <c r="A9" s="690"/>
      <c r="B9" s="691"/>
      <c r="C9" s="694"/>
      <c r="D9" s="673"/>
      <c r="E9" s="673"/>
      <c r="F9" s="673"/>
      <c r="G9" s="673"/>
      <c r="H9" s="673"/>
      <c r="I9" s="673"/>
      <c r="J9" s="673"/>
      <c r="K9" s="673"/>
      <c r="L9" s="673"/>
      <c r="M9" s="673"/>
      <c r="N9" s="673"/>
      <c r="O9" s="673"/>
      <c r="P9" s="673"/>
    </row>
    <row r="10" spans="1:16" ht="15" customHeight="1">
      <c r="A10" s="684" t="s">
        <v>6</v>
      </c>
      <c r="B10" s="685"/>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78" t="s">
        <v>298</v>
      </c>
      <c r="B11" s="679"/>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80" t="s">
        <v>299</v>
      </c>
      <c r="B12" s="681"/>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82" t="s">
        <v>33</v>
      </c>
      <c r="B13" s="683"/>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267</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268</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300</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270</v>
      </c>
    </row>
    <row r="18" spans="1:16" s="42" customFormat="1" ht="15" customHeight="1">
      <c r="A18" s="116" t="s">
        <v>49</v>
      </c>
      <c r="B18" s="117" t="s">
        <v>271</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272</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273</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274</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275</v>
      </c>
      <c r="AK21" s="42" t="s">
        <v>276</v>
      </c>
      <c r="AL21" s="42" t="s">
        <v>277</v>
      </c>
      <c r="AM21" s="113" t="s">
        <v>278</v>
      </c>
    </row>
    <row r="22" spans="1:39" s="42" customFormat="1" ht="15" customHeight="1">
      <c r="A22" s="116" t="s">
        <v>61</v>
      </c>
      <c r="B22" s="117" t="s">
        <v>279</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280</v>
      </c>
    </row>
    <row r="23" spans="1:16" s="42" customFormat="1" ht="15" customHeight="1">
      <c r="A23" s="116" t="s">
        <v>62</v>
      </c>
      <c r="B23" s="117" t="s">
        <v>281</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282</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275</v>
      </c>
    </row>
    <row r="25" spans="1:36" s="42" customFormat="1" ht="15" customHeight="1">
      <c r="A25" s="116" t="s">
        <v>83</v>
      </c>
      <c r="B25" s="117" t="s">
        <v>283</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284</v>
      </c>
    </row>
    <row r="26" spans="1:44" s="42" customFormat="1" ht="15" customHeight="1">
      <c r="A26" s="116" t="s">
        <v>84</v>
      </c>
      <c r="B26" s="117" t="s">
        <v>285</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65" t="s">
        <v>352</v>
      </c>
      <c r="C28" s="666"/>
      <c r="D28" s="666"/>
      <c r="E28" s="666"/>
      <c r="F28" s="123"/>
      <c r="G28" s="123"/>
      <c r="H28" s="123"/>
      <c r="I28" s="123"/>
      <c r="J28" s="123"/>
      <c r="K28" s="660" t="s">
        <v>353</v>
      </c>
      <c r="L28" s="660"/>
      <c r="M28" s="660"/>
      <c r="N28" s="660"/>
      <c r="O28" s="660"/>
      <c r="P28" s="660"/>
      <c r="AG28" s="73" t="s">
        <v>287</v>
      </c>
      <c r="AI28" s="113">
        <f>82/88</f>
        <v>0.9318181818181818</v>
      </c>
    </row>
    <row r="29" spans="2:16" ht="16.5">
      <c r="B29" s="666"/>
      <c r="C29" s="666"/>
      <c r="D29" s="666"/>
      <c r="E29" s="666"/>
      <c r="F29" s="123"/>
      <c r="G29" s="123"/>
      <c r="H29" s="123"/>
      <c r="I29" s="123"/>
      <c r="J29" s="123"/>
      <c r="K29" s="660"/>
      <c r="L29" s="660"/>
      <c r="M29" s="660"/>
      <c r="N29" s="660"/>
      <c r="O29" s="660"/>
      <c r="P29" s="660"/>
    </row>
    <row r="30" spans="2:16" ht="21" customHeight="1">
      <c r="B30" s="666"/>
      <c r="C30" s="666"/>
      <c r="D30" s="666"/>
      <c r="E30" s="666"/>
      <c r="F30" s="123"/>
      <c r="G30" s="123"/>
      <c r="H30" s="123"/>
      <c r="I30" s="123"/>
      <c r="J30" s="123"/>
      <c r="K30" s="660"/>
      <c r="L30" s="660"/>
      <c r="M30" s="660"/>
      <c r="N30" s="660"/>
      <c r="O30" s="660"/>
      <c r="P30" s="660"/>
    </row>
    <row r="32" spans="2:16" ht="16.5" customHeight="1">
      <c r="B32" s="668" t="s">
        <v>290</v>
      </c>
      <c r="C32" s="668"/>
      <c r="D32" s="668"/>
      <c r="E32" s="124"/>
      <c r="F32" s="124"/>
      <c r="G32" s="124"/>
      <c r="H32" s="124"/>
      <c r="I32" s="124"/>
      <c r="J32" s="124"/>
      <c r="K32" s="667" t="s">
        <v>354</v>
      </c>
      <c r="L32" s="667"/>
      <c r="M32" s="667"/>
      <c r="N32" s="667"/>
      <c r="O32" s="667"/>
      <c r="P32" s="667"/>
    </row>
    <row r="33" ht="12.75" customHeight="1"/>
    <row r="34" spans="2:5" ht="15.75">
      <c r="B34" s="125"/>
      <c r="C34" s="125"/>
      <c r="D34" s="125"/>
      <c r="E34" s="125"/>
    </row>
    <row r="35" ht="15.75" hidden="1"/>
    <row r="36" spans="2:16" ht="15.75">
      <c r="B36" s="663" t="s">
        <v>246</v>
      </c>
      <c r="C36" s="663"/>
      <c r="D36" s="663"/>
      <c r="E36" s="663"/>
      <c r="F36" s="126"/>
      <c r="G36" s="126"/>
      <c r="H36" s="126"/>
      <c r="I36" s="126"/>
      <c r="K36" s="664" t="s">
        <v>247</v>
      </c>
      <c r="L36" s="664"/>
      <c r="M36" s="664"/>
      <c r="N36" s="664"/>
      <c r="O36" s="664"/>
      <c r="P36" s="664"/>
    </row>
    <row r="39" ht="15.75">
      <c r="A39" s="128" t="s">
        <v>41</v>
      </c>
    </row>
    <row r="40" spans="1:6" ht="15.75">
      <c r="A40" s="129"/>
      <c r="B40" s="130" t="s">
        <v>50</v>
      </c>
      <c r="C40" s="130"/>
      <c r="D40" s="130"/>
      <c r="E40" s="130"/>
      <c r="F40" s="130"/>
    </row>
    <row r="41" spans="1:14" ht="15.75" customHeight="1">
      <c r="A41" s="131" t="s">
        <v>25</v>
      </c>
      <c r="B41" s="662" t="s">
        <v>53</v>
      </c>
      <c r="C41" s="662"/>
      <c r="D41" s="662"/>
      <c r="E41" s="662"/>
      <c r="F41" s="662"/>
      <c r="G41" s="131"/>
      <c r="H41" s="131"/>
      <c r="I41" s="131"/>
      <c r="J41" s="131"/>
      <c r="K41" s="131"/>
      <c r="L41" s="131"/>
      <c r="M41" s="131"/>
      <c r="N41" s="131"/>
    </row>
    <row r="42" spans="1:14" ht="15" customHeight="1">
      <c r="A42" s="131"/>
      <c r="B42" s="661" t="s">
        <v>54</v>
      </c>
      <c r="C42" s="661"/>
      <c r="D42" s="661"/>
      <c r="E42" s="661"/>
      <c r="F42" s="661"/>
      <c r="G42" s="661"/>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41" t="s">
        <v>99</v>
      </c>
      <c r="B1" s="641"/>
      <c r="C1" s="641"/>
      <c r="D1" s="718" t="s">
        <v>355</v>
      </c>
      <c r="E1" s="718"/>
      <c r="F1" s="718"/>
      <c r="G1" s="718"/>
      <c r="H1" s="718"/>
      <c r="I1" s="718"/>
      <c r="J1" s="715" t="s">
        <v>356</v>
      </c>
      <c r="K1" s="716"/>
      <c r="L1" s="716"/>
    </row>
    <row r="2" spans="1:13" ht="15.75" customHeight="1">
      <c r="A2" s="717" t="s">
        <v>301</v>
      </c>
      <c r="B2" s="717"/>
      <c r="C2" s="717"/>
      <c r="D2" s="718"/>
      <c r="E2" s="718"/>
      <c r="F2" s="718"/>
      <c r="G2" s="718"/>
      <c r="H2" s="718"/>
      <c r="I2" s="718"/>
      <c r="J2" s="716" t="s">
        <v>302</v>
      </c>
      <c r="K2" s="716"/>
      <c r="L2" s="716"/>
      <c r="M2" s="133"/>
    </row>
    <row r="3" spans="1:13" ht="15.75" customHeight="1">
      <c r="A3" s="642" t="s">
        <v>253</v>
      </c>
      <c r="B3" s="642"/>
      <c r="C3" s="642"/>
      <c r="D3" s="718"/>
      <c r="E3" s="718"/>
      <c r="F3" s="718"/>
      <c r="G3" s="718"/>
      <c r="H3" s="718"/>
      <c r="I3" s="718"/>
      <c r="J3" s="715" t="s">
        <v>357</v>
      </c>
      <c r="K3" s="715"/>
      <c r="L3" s="715"/>
      <c r="M3" s="37"/>
    </row>
    <row r="4" spans="1:13" ht="15.75" customHeight="1">
      <c r="A4" s="726" t="s">
        <v>255</v>
      </c>
      <c r="B4" s="726"/>
      <c r="C4" s="726"/>
      <c r="D4" s="720"/>
      <c r="E4" s="720"/>
      <c r="F4" s="720"/>
      <c r="G4" s="720"/>
      <c r="H4" s="720"/>
      <c r="I4" s="720"/>
      <c r="J4" s="716" t="s">
        <v>303</v>
      </c>
      <c r="K4" s="716"/>
      <c r="L4" s="716"/>
      <c r="M4" s="133"/>
    </row>
    <row r="5" spans="1:13" ht="15.75">
      <c r="A5" s="134"/>
      <c r="B5" s="134"/>
      <c r="C5" s="34"/>
      <c r="D5" s="34"/>
      <c r="E5" s="34"/>
      <c r="F5" s="34"/>
      <c r="G5" s="34"/>
      <c r="H5" s="34"/>
      <c r="I5" s="34"/>
      <c r="J5" s="719" t="s">
        <v>8</v>
      </c>
      <c r="K5" s="719"/>
      <c r="L5" s="719"/>
      <c r="M5" s="133"/>
    </row>
    <row r="6" spans="1:14" ht="15.75">
      <c r="A6" s="701" t="s">
        <v>57</v>
      </c>
      <c r="B6" s="702"/>
      <c r="C6" s="673" t="s">
        <v>304</v>
      </c>
      <c r="D6" s="725" t="s">
        <v>305</v>
      </c>
      <c r="E6" s="725"/>
      <c r="F6" s="725"/>
      <c r="G6" s="725"/>
      <c r="H6" s="725"/>
      <c r="I6" s="725"/>
      <c r="J6" s="638" t="s">
        <v>97</v>
      </c>
      <c r="K6" s="638"/>
      <c r="L6" s="638"/>
      <c r="M6" s="727" t="s">
        <v>306</v>
      </c>
      <c r="N6" s="728" t="s">
        <v>307</v>
      </c>
    </row>
    <row r="7" spans="1:14" ht="15.75" customHeight="1">
      <c r="A7" s="703"/>
      <c r="B7" s="704"/>
      <c r="C7" s="673"/>
      <c r="D7" s="725" t="s">
        <v>7</v>
      </c>
      <c r="E7" s="725"/>
      <c r="F7" s="725"/>
      <c r="G7" s="725"/>
      <c r="H7" s="725"/>
      <c r="I7" s="725"/>
      <c r="J7" s="638"/>
      <c r="K7" s="638"/>
      <c r="L7" s="638"/>
      <c r="M7" s="727"/>
      <c r="N7" s="728"/>
    </row>
    <row r="8" spans="1:14" s="73" customFormat="1" ht="31.5" customHeight="1">
      <c r="A8" s="703"/>
      <c r="B8" s="704"/>
      <c r="C8" s="673"/>
      <c r="D8" s="638" t="s">
        <v>95</v>
      </c>
      <c r="E8" s="638" t="s">
        <v>96</v>
      </c>
      <c r="F8" s="638"/>
      <c r="G8" s="638"/>
      <c r="H8" s="638"/>
      <c r="I8" s="638"/>
      <c r="J8" s="638"/>
      <c r="K8" s="638"/>
      <c r="L8" s="638"/>
      <c r="M8" s="727"/>
      <c r="N8" s="728"/>
    </row>
    <row r="9" spans="1:14" s="73" customFormat="1" ht="15.75" customHeight="1">
      <c r="A9" s="703"/>
      <c r="B9" s="704"/>
      <c r="C9" s="673"/>
      <c r="D9" s="638"/>
      <c r="E9" s="638" t="s">
        <v>98</v>
      </c>
      <c r="F9" s="638" t="s">
        <v>7</v>
      </c>
      <c r="G9" s="638"/>
      <c r="H9" s="638"/>
      <c r="I9" s="638"/>
      <c r="J9" s="638" t="s">
        <v>7</v>
      </c>
      <c r="K9" s="638"/>
      <c r="L9" s="638"/>
      <c r="M9" s="727"/>
      <c r="N9" s="728"/>
    </row>
    <row r="10" spans="1:14" s="73" customFormat="1" ht="86.25" customHeight="1">
      <c r="A10" s="705"/>
      <c r="B10" s="706"/>
      <c r="C10" s="673"/>
      <c r="D10" s="638"/>
      <c r="E10" s="638"/>
      <c r="F10" s="104" t="s">
        <v>22</v>
      </c>
      <c r="G10" s="104" t="s">
        <v>24</v>
      </c>
      <c r="H10" s="104" t="s">
        <v>16</v>
      </c>
      <c r="I10" s="104" t="s">
        <v>23</v>
      </c>
      <c r="J10" s="104" t="s">
        <v>15</v>
      </c>
      <c r="K10" s="104" t="s">
        <v>20</v>
      </c>
      <c r="L10" s="104" t="s">
        <v>21</v>
      </c>
      <c r="M10" s="727"/>
      <c r="N10" s="728"/>
    </row>
    <row r="11" spans="1:32" ht="13.5" customHeight="1">
      <c r="A11" s="711" t="s">
        <v>5</v>
      </c>
      <c r="B11" s="712"/>
      <c r="C11" s="135">
        <v>1</v>
      </c>
      <c r="D11" s="135" t="s">
        <v>44</v>
      </c>
      <c r="E11" s="135" t="s">
        <v>49</v>
      </c>
      <c r="F11" s="135" t="s">
        <v>58</v>
      </c>
      <c r="G11" s="135" t="s">
        <v>59</v>
      </c>
      <c r="H11" s="135" t="s">
        <v>60</v>
      </c>
      <c r="I11" s="135" t="s">
        <v>61</v>
      </c>
      <c r="J11" s="135" t="s">
        <v>62</v>
      </c>
      <c r="K11" s="135" t="s">
        <v>63</v>
      </c>
      <c r="L11" s="135" t="s">
        <v>83</v>
      </c>
      <c r="M11" s="136"/>
      <c r="N11" s="137"/>
      <c r="AF11" s="33" t="s">
        <v>267</v>
      </c>
    </row>
    <row r="12" spans="1:14" ht="24" customHeight="1">
      <c r="A12" s="723" t="s">
        <v>298</v>
      </c>
      <c r="B12" s="724"/>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721" t="s">
        <v>254</v>
      </c>
      <c r="B13" s="722"/>
      <c r="C13" s="139">
        <v>59</v>
      </c>
      <c r="D13" s="139">
        <v>43</v>
      </c>
      <c r="E13" s="139">
        <v>0</v>
      </c>
      <c r="F13" s="139">
        <v>5</v>
      </c>
      <c r="G13" s="139">
        <v>2</v>
      </c>
      <c r="H13" s="139">
        <v>7</v>
      </c>
      <c r="I13" s="139">
        <v>2</v>
      </c>
      <c r="J13" s="139">
        <v>10</v>
      </c>
      <c r="K13" s="139">
        <v>44</v>
      </c>
      <c r="L13" s="139">
        <v>5</v>
      </c>
      <c r="M13" s="136"/>
      <c r="N13" s="137"/>
    </row>
    <row r="14" spans="1:37" s="52" customFormat="1" ht="16.5" customHeight="1">
      <c r="A14" s="709" t="s">
        <v>30</v>
      </c>
      <c r="B14" s="710"/>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268</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270</v>
      </c>
    </row>
    <row r="18" spans="1:14" s="148" customFormat="1" ht="16.5" customHeight="1">
      <c r="A18" s="147" t="s">
        <v>44</v>
      </c>
      <c r="B18" s="68" t="s">
        <v>300</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271</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272</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273</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275</v>
      </c>
      <c r="AK21" s="148" t="s">
        <v>276</v>
      </c>
      <c r="AL21" s="148" t="s">
        <v>277</v>
      </c>
      <c r="AM21" s="63" t="s">
        <v>278</v>
      </c>
    </row>
    <row r="22" spans="1:39" s="148" customFormat="1" ht="16.5" customHeight="1">
      <c r="A22" s="147" t="s">
        <v>60</v>
      </c>
      <c r="B22" s="68" t="s">
        <v>274</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280</v>
      </c>
    </row>
    <row r="23" spans="1:14" s="148" customFormat="1" ht="16.5" customHeight="1">
      <c r="A23" s="147" t="s">
        <v>61</v>
      </c>
      <c r="B23" s="68" t="s">
        <v>279</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281</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275</v>
      </c>
    </row>
    <row r="25" spans="1:36" s="148" customFormat="1" ht="16.5" customHeight="1">
      <c r="A25" s="147" t="s">
        <v>63</v>
      </c>
      <c r="B25" s="68" t="s">
        <v>282</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284</v>
      </c>
    </row>
    <row r="26" spans="1:44" s="70" customFormat="1" ht="16.5" customHeight="1">
      <c r="A26" s="151" t="s">
        <v>83</v>
      </c>
      <c r="B26" s="68" t="s">
        <v>283</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285</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287</v>
      </c>
      <c r="AI28" s="157">
        <f>82/88</f>
        <v>0.9318181818181818</v>
      </c>
    </row>
    <row r="29" spans="1:13" ht="16.5" customHeight="1">
      <c r="A29" s="647" t="s">
        <v>358</v>
      </c>
      <c r="B29" s="713"/>
      <c r="C29" s="713"/>
      <c r="D29" s="713"/>
      <c r="E29" s="158"/>
      <c r="F29" s="158"/>
      <c r="G29" s="158"/>
      <c r="H29" s="699" t="s">
        <v>308</v>
      </c>
      <c r="I29" s="699"/>
      <c r="J29" s="699"/>
      <c r="K29" s="699"/>
      <c r="L29" s="699"/>
      <c r="M29" s="159"/>
    </row>
    <row r="30" spans="1:12" ht="18.75">
      <c r="A30" s="713"/>
      <c r="B30" s="713"/>
      <c r="C30" s="713"/>
      <c r="D30" s="713"/>
      <c r="E30" s="158"/>
      <c r="F30" s="158"/>
      <c r="G30" s="158"/>
      <c r="H30" s="700" t="s">
        <v>309</v>
      </c>
      <c r="I30" s="700"/>
      <c r="J30" s="700"/>
      <c r="K30" s="700"/>
      <c r="L30" s="700"/>
    </row>
    <row r="31" spans="1:12" s="32" customFormat="1" ht="16.5" customHeight="1">
      <c r="A31" s="644"/>
      <c r="B31" s="644"/>
      <c r="C31" s="644"/>
      <c r="D31" s="644"/>
      <c r="E31" s="160"/>
      <c r="F31" s="160"/>
      <c r="G31" s="160"/>
      <c r="H31" s="645"/>
      <c r="I31" s="645"/>
      <c r="J31" s="645"/>
      <c r="K31" s="645"/>
      <c r="L31" s="645"/>
    </row>
    <row r="32" spans="1:12" ht="18.75">
      <c r="A32" s="89"/>
      <c r="B32" s="644" t="s">
        <v>290</v>
      </c>
      <c r="C32" s="644"/>
      <c r="D32" s="644"/>
      <c r="E32" s="160"/>
      <c r="F32" s="160"/>
      <c r="G32" s="160"/>
      <c r="H32" s="160"/>
      <c r="I32" s="714" t="s">
        <v>290</v>
      </c>
      <c r="J32" s="714"/>
      <c r="K32" s="714"/>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18" t="s">
        <v>246</v>
      </c>
      <c r="B37" s="618"/>
      <c r="C37" s="618"/>
      <c r="D37" s="618"/>
      <c r="E37" s="91"/>
      <c r="F37" s="91"/>
      <c r="G37" s="91"/>
      <c r="H37" s="619" t="s">
        <v>246</v>
      </c>
      <c r="I37" s="619"/>
      <c r="J37" s="619"/>
      <c r="K37" s="619"/>
      <c r="L37" s="619"/>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08" t="s">
        <v>50</v>
      </c>
      <c r="C40" s="708"/>
      <c r="D40" s="708"/>
      <c r="E40" s="708"/>
      <c r="F40" s="708"/>
      <c r="G40" s="708"/>
      <c r="H40" s="708"/>
      <c r="I40" s="708"/>
      <c r="J40" s="708"/>
      <c r="K40" s="708"/>
      <c r="L40" s="708"/>
    </row>
    <row r="41" spans="1:12" ht="16.5" customHeight="1">
      <c r="A41" s="165"/>
      <c r="B41" s="707" t="s">
        <v>52</v>
      </c>
      <c r="C41" s="707"/>
      <c r="D41" s="707"/>
      <c r="E41" s="707"/>
      <c r="F41" s="707"/>
      <c r="G41" s="707"/>
      <c r="H41" s="707"/>
      <c r="I41" s="707"/>
      <c r="J41" s="707"/>
      <c r="K41" s="707"/>
      <c r="L41" s="707"/>
    </row>
    <row r="42" ht="15.75">
      <c r="B42" s="38" t="s">
        <v>51</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63" t="s">
        <v>135</v>
      </c>
      <c r="B1" s="763"/>
      <c r="C1" s="763"/>
      <c r="D1" s="759" t="s">
        <v>312</v>
      </c>
      <c r="E1" s="760"/>
      <c r="F1" s="760"/>
      <c r="G1" s="760"/>
      <c r="H1" s="760"/>
      <c r="I1" s="760"/>
      <c r="J1" s="760"/>
      <c r="K1" s="760"/>
      <c r="L1" s="760"/>
      <c r="M1" s="760"/>
      <c r="N1" s="760"/>
      <c r="O1" s="212"/>
      <c r="P1" s="169" t="s">
        <v>362</v>
      </c>
      <c r="Q1" s="168"/>
      <c r="R1" s="168"/>
      <c r="S1" s="168"/>
      <c r="T1" s="168"/>
      <c r="U1" s="212"/>
    </row>
    <row r="2" spans="1:21" ht="16.5" customHeight="1">
      <c r="A2" s="761" t="s">
        <v>313</v>
      </c>
      <c r="B2" s="761"/>
      <c r="C2" s="761"/>
      <c r="D2" s="760"/>
      <c r="E2" s="760"/>
      <c r="F2" s="760"/>
      <c r="G2" s="760"/>
      <c r="H2" s="760"/>
      <c r="I2" s="760"/>
      <c r="J2" s="760"/>
      <c r="K2" s="760"/>
      <c r="L2" s="760"/>
      <c r="M2" s="760"/>
      <c r="N2" s="760"/>
      <c r="O2" s="213"/>
      <c r="P2" s="752" t="s">
        <v>314</v>
      </c>
      <c r="Q2" s="752"/>
      <c r="R2" s="752"/>
      <c r="S2" s="752"/>
      <c r="T2" s="752"/>
      <c r="U2" s="213"/>
    </row>
    <row r="3" spans="1:21" ht="16.5" customHeight="1">
      <c r="A3" s="732" t="s">
        <v>315</v>
      </c>
      <c r="B3" s="732"/>
      <c r="C3" s="732"/>
      <c r="D3" s="764" t="s">
        <v>316</v>
      </c>
      <c r="E3" s="764"/>
      <c r="F3" s="764"/>
      <c r="G3" s="764"/>
      <c r="H3" s="764"/>
      <c r="I3" s="764"/>
      <c r="J3" s="764"/>
      <c r="K3" s="764"/>
      <c r="L3" s="764"/>
      <c r="M3" s="764"/>
      <c r="N3" s="764"/>
      <c r="O3" s="213"/>
      <c r="P3" s="173" t="s">
        <v>361</v>
      </c>
      <c r="Q3" s="213"/>
      <c r="R3" s="213"/>
      <c r="S3" s="213"/>
      <c r="T3" s="213"/>
      <c r="U3" s="213"/>
    </row>
    <row r="4" spans="1:21" ht="16.5" customHeight="1">
      <c r="A4" s="765" t="s">
        <v>255</v>
      </c>
      <c r="B4" s="765"/>
      <c r="C4" s="765"/>
      <c r="D4" s="741"/>
      <c r="E4" s="741"/>
      <c r="F4" s="741"/>
      <c r="G4" s="741"/>
      <c r="H4" s="741"/>
      <c r="I4" s="741"/>
      <c r="J4" s="741"/>
      <c r="K4" s="741"/>
      <c r="L4" s="741"/>
      <c r="M4" s="741"/>
      <c r="N4" s="741"/>
      <c r="O4" s="213"/>
      <c r="P4" s="172" t="s">
        <v>294</v>
      </c>
      <c r="Q4" s="213"/>
      <c r="R4" s="213"/>
      <c r="S4" s="213"/>
      <c r="T4" s="213"/>
      <c r="U4" s="213"/>
    </row>
    <row r="5" spans="12:21" ht="16.5" customHeight="1">
      <c r="L5" s="214"/>
      <c r="M5" s="214"/>
      <c r="N5" s="214"/>
      <c r="O5" s="176"/>
      <c r="P5" s="175" t="s">
        <v>317</v>
      </c>
      <c r="Q5" s="176"/>
      <c r="R5" s="176"/>
      <c r="S5" s="176"/>
      <c r="T5" s="176"/>
      <c r="U5" s="172"/>
    </row>
    <row r="6" spans="1:21" s="217" customFormat="1" ht="15.75" customHeight="1">
      <c r="A6" s="753" t="s">
        <v>57</v>
      </c>
      <c r="B6" s="754"/>
      <c r="C6" s="737" t="s">
        <v>136</v>
      </c>
      <c r="D6" s="762" t="s">
        <v>137</v>
      </c>
      <c r="E6" s="736"/>
      <c r="F6" s="736"/>
      <c r="G6" s="736"/>
      <c r="H6" s="736"/>
      <c r="I6" s="736"/>
      <c r="J6" s="736"/>
      <c r="K6" s="736"/>
      <c r="L6" s="736"/>
      <c r="M6" s="736"/>
      <c r="N6" s="736"/>
      <c r="O6" s="736"/>
      <c r="P6" s="736"/>
      <c r="Q6" s="736"/>
      <c r="R6" s="736"/>
      <c r="S6" s="736"/>
      <c r="T6" s="737" t="s">
        <v>138</v>
      </c>
      <c r="U6" s="216"/>
    </row>
    <row r="7" spans="1:20" s="218" customFormat="1" ht="12.75" customHeight="1">
      <c r="A7" s="755"/>
      <c r="B7" s="756"/>
      <c r="C7" s="737"/>
      <c r="D7" s="738" t="s">
        <v>133</v>
      </c>
      <c r="E7" s="736" t="s">
        <v>7</v>
      </c>
      <c r="F7" s="736"/>
      <c r="G7" s="736"/>
      <c r="H7" s="736"/>
      <c r="I7" s="736"/>
      <c r="J7" s="736"/>
      <c r="K7" s="736"/>
      <c r="L7" s="736"/>
      <c r="M7" s="736"/>
      <c r="N7" s="736"/>
      <c r="O7" s="736"/>
      <c r="P7" s="736"/>
      <c r="Q7" s="736"/>
      <c r="R7" s="736"/>
      <c r="S7" s="736"/>
      <c r="T7" s="737"/>
    </row>
    <row r="8" spans="1:21" s="218" customFormat="1" ht="43.5" customHeight="1">
      <c r="A8" s="755"/>
      <c r="B8" s="756"/>
      <c r="C8" s="737"/>
      <c r="D8" s="739"/>
      <c r="E8" s="769" t="s">
        <v>139</v>
      </c>
      <c r="F8" s="737"/>
      <c r="G8" s="737"/>
      <c r="H8" s="737" t="s">
        <v>140</v>
      </c>
      <c r="I8" s="737"/>
      <c r="J8" s="737"/>
      <c r="K8" s="737" t="s">
        <v>141</v>
      </c>
      <c r="L8" s="737"/>
      <c r="M8" s="737" t="s">
        <v>142</v>
      </c>
      <c r="N8" s="737"/>
      <c r="O8" s="737"/>
      <c r="P8" s="737" t="s">
        <v>143</v>
      </c>
      <c r="Q8" s="737" t="s">
        <v>144</v>
      </c>
      <c r="R8" s="737" t="s">
        <v>145</v>
      </c>
      <c r="S8" s="766" t="s">
        <v>146</v>
      </c>
      <c r="T8" s="737"/>
      <c r="U8" s="729" t="s">
        <v>318</v>
      </c>
    </row>
    <row r="9" spans="1:21" s="218" customFormat="1" ht="44.25" customHeight="1">
      <c r="A9" s="757"/>
      <c r="B9" s="758"/>
      <c r="C9" s="737"/>
      <c r="D9" s="740"/>
      <c r="E9" s="219" t="s">
        <v>147</v>
      </c>
      <c r="F9" s="215" t="s">
        <v>148</v>
      </c>
      <c r="G9" s="215" t="s">
        <v>319</v>
      </c>
      <c r="H9" s="215" t="s">
        <v>149</v>
      </c>
      <c r="I9" s="215" t="s">
        <v>150</v>
      </c>
      <c r="J9" s="215" t="s">
        <v>151</v>
      </c>
      <c r="K9" s="215" t="s">
        <v>148</v>
      </c>
      <c r="L9" s="215" t="s">
        <v>152</v>
      </c>
      <c r="M9" s="215" t="s">
        <v>153</v>
      </c>
      <c r="N9" s="215" t="s">
        <v>154</v>
      </c>
      <c r="O9" s="215" t="s">
        <v>320</v>
      </c>
      <c r="P9" s="737"/>
      <c r="Q9" s="737"/>
      <c r="R9" s="737"/>
      <c r="S9" s="766"/>
      <c r="T9" s="737"/>
      <c r="U9" s="730"/>
    </row>
    <row r="10" spans="1:21" s="222" customFormat="1" ht="15.75" customHeight="1">
      <c r="A10" s="733" t="s">
        <v>6</v>
      </c>
      <c r="B10" s="734"/>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30"/>
    </row>
    <row r="11" spans="1:21" s="222" customFormat="1" ht="15.75" customHeight="1">
      <c r="A11" s="767" t="s">
        <v>298</v>
      </c>
      <c r="B11" s="768"/>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31"/>
    </row>
    <row r="12" spans="1:21" s="222" customFormat="1" ht="15.75" customHeight="1">
      <c r="A12" s="743" t="s">
        <v>299</v>
      </c>
      <c r="B12" s="744"/>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49" t="s">
        <v>30</v>
      </c>
      <c r="B13" s="750"/>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268</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300</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271</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272</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273</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274</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279</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281</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282</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283</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285</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35" t="s">
        <v>286</v>
      </c>
      <c r="C28" s="735"/>
      <c r="D28" s="735"/>
      <c r="E28" s="735"/>
      <c r="F28" s="181"/>
      <c r="G28" s="181"/>
      <c r="H28" s="181"/>
      <c r="I28" s="181"/>
      <c r="J28" s="181"/>
      <c r="K28" s="181" t="s">
        <v>155</v>
      </c>
      <c r="L28" s="182"/>
      <c r="M28" s="742" t="s">
        <v>321</v>
      </c>
      <c r="N28" s="742"/>
      <c r="O28" s="742"/>
      <c r="P28" s="742"/>
      <c r="Q28" s="742"/>
      <c r="R28" s="742"/>
      <c r="S28" s="742"/>
      <c r="T28" s="742"/>
    </row>
    <row r="29" spans="1:20" s="233" customFormat="1" ht="18.75" customHeight="1">
      <c r="A29" s="232"/>
      <c r="B29" s="748" t="s">
        <v>156</v>
      </c>
      <c r="C29" s="748"/>
      <c r="D29" s="748"/>
      <c r="E29" s="234"/>
      <c r="F29" s="183"/>
      <c r="G29" s="183"/>
      <c r="H29" s="183"/>
      <c r="I29" s="183"/>
      <c r="J29" s="183"/>
      <c r="K29" s="183"/>
      <c r="L29" s="182"/>
      <c r="M29" s="751" t="s">
        <v>310</v>
      </c>
      <c r="N29" s="751"/>
      <c r="O29" s="751"/>
      <c r="P29" s="751"/>
      <c r="Q29" s="751"/>
      <c r="R29" s="751"/>
      <c r="S29" s="751"/>
      <c r="T29" s="751"/>
    </row>
    <row r="30" spans="1:20" s="233" customFormat="1" ht="18.75">
      <c r="A30" s="184"/>
      <c r="B30" s="745"/>
      <c r="C30" s="745"/>
      <c r="D30" s="745"/>
      <c r="E30" s="186"/>
      <c r="F30" s="186"/>
      <c r="G30" s="186"/>
      <c r="H30" s="186"/>
      <c r="I30" s="186"/>
      <c r="J30" s="186"/>
      <c r="K30" s="186"/>
      <c r="L30" s="186"/>
      <c r="M30" s="746"/>
      <c r="N30" s="746"/>
      <c r="O30" s="746"/>
      <c r="P30" s="746"/>
      <c r="Q30" s="746"/>
      <c r="R30" s="746"/>
      <c r="S30" s="746"/>
      <c r="T30" s="746"/>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158</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159</v>
      </c>
      <c r="C34" s="186"/>
      <c r="D34" s="186"/>
      <c r="E34" s="186"/>
      <c r="F34" s="186"/>
      <c r="G34" s="186"/>
      <c r="H34" s="186"/>
      <c r="I34" s="186"/>
      <c r="J34" s="186"/>
      <c r="K34" s="186"/>
      <c r="L34" s="186"/>
      <c r="M34" s="186"/>
      <c r="N34" s="186"/>
      <c r="O34" s="186"/>
      <c r="P34" s="186"/>
      <c r="Q34" s="186"/>
      <c r="R34" s="186"/>
      <c r="S34" s="186"/>
      <c r="T34" s="186"/>
    </row>
    <row r="35" spans="2:20" ht="18.75" hidden="1">
      <c r="B35" s="236" t="s">
        <v>160</v>
      </c>
      <c r="C35" s="186"/>
      <c r="D35" s="186"/>
      <c r="E35" s="186"/>
      <c r="F35" s="186"/>
      <c r="G35" s="186"/>
      <c r="H35" s="186"/>
      <c r="I35" s="186"/>
      <c r="J35" s="186"/>
      <c r="K35" s="186"/>
      <c r="L35" s="186"/>
      <c r="M35" s="186"/>
      <c r="N35" s="186"/>
      <c r="O35" s="186"/>
      <c r="P35" s="186"/>
      <c r="Q35" s="186"/>
      <c r="R35" s="186"/>
      <c r="S35" s="186"/>
      <c r="T35" s="186"/>
    </row>
    <row r="36" spans="2:20" s="211" customFormat="1" ht="18.75">
      <c r="B36" s="747" t="s">
        <v>290</v>
      </c>
      <c r="C36" s="747"/>
      <c r="D36" s="747"/>
      <c r="E36" s="236"/>
      <c r="F36" s="236"/>
      <c r="G36" s="236"/>
      <c r="H36" s="236"/>
      <c r="I36" s="236"/>
      <c r="J36" s="236"/>
      <c r="K36" s="236"/>
      <c r="L36" s="236"/>
      <c r="M36" s="236"/>
      <c r="N36" s="747" t="s">
        <v>290</v>
      </c>
      <c r="O36" s="747"/>
      <c r="P36" s="747"/>
      <c r="Q36" s="747"/>
      <c r="R36" s="747"/>
      <c r="S36" s="747"/>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18" t="s">
        <v>246</v>
      </c>
      <c r="C38" s="618"/>
      <c r="D38" s="618"/>
      <c r="E38" s="210"/>
      <c r="F38" s="210"/>
      <c r="G38" s="210"/>
      <c r="H38" s="210"/>
      <c r="I38" s="182"/>
      <c r="J38" s="182"/>
      <c r="K38" s="182"/>
      <c r="L38" s="182"/>
      <c r="M38" s="619" t="s">
        <v>247</v>
      </c>
      <c r="N38" s="619"/>
      <c r="O38" s="619"/>
      <c r="P38" s="619"/>
      <c r="Q38" s="619"/>
      <c r="R38" s="619"/>
      <c r="S38" s="619"/>
      <c r="T38" s="619"/>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94" t="s">
        <v>161</v>
      </c>
      <c r="B1" s="794"/>
      <c r="C1" s="794"/>
      <c r="D1" s="238"/>
      <c r="E1" s="803" t="s">
        <v>162</v>
      </c>
      <c r="F1" s="803"/>
      <c r="G1" s="803"/>
      <c r="H1" s="803"/>
      <c r="I1" s="803"/>
      <c r="J1" s="803"/>
      <c r="K1" s="803"/>
      <c r="L1" s="803"/>
      <c r="M1" s="803"/>
      <c r="N1" s="803"/>
      <c r="O1" s="191"/>
      <c r="P1" s="799" t="s">
        <v>360</v>
      </c>
      <c r="Q1" s="799"/>
      <c r="R1" s="799"/>
      <c r="S1" s="799"/>
      <c r="T1" s="799"/>
    </row>
    <row r="2" spans="1:20" ht="15.75" customHeight="1">
      <c r="A2" s="795" t="s">
        <v>322</v>
      </c>
      <c r="B2" s="795"/>
      <c r="C2" s="795"/>
      <c r="D2" s="795"/>
      <c r="E2" s="797" t="s">
        <v>163</v>
      </c>
      <c r="F2" s="797"/>
      <c r="G2" s="797"/>
      <c r="H2" s="797"/>
      <c r="I2" s="797"/>
      <c r="J2" s="797"/>
      <c r="K2" s="797"/>
      <c r="L2" s="797"/>
      <c r="M2" s="797"/>
      <c r="N2" s="797"/>
      <c r="O2" s="194"/>
      <c r="P2" s="800" t="s">
        <v>302</v>
      </c>
      <c r="Q2" s="800"/>
      <c r="R2" s="800"/>
      <c r="S2" s="800"/>
      <c r="T2" s="800"/>
    </row>
    <row r="3" spans="1:20" ht="17.25">
      <c r="A3" s="795" t="s">
        <v>253</v>
      </c>
      <c r="B3" s="795"/>
      <c r="C3" s="795"/>
      <c r="D3" s="239"/>
      <c r="E3" s="805" t="s">
        <v>254</v>
      </c>
      <c r="F3" s="805"/>
      <c r="G3" s="805"/>
      <c r="H3" s="805"/>
      <c r="I3" s="805"/>
      <c r="J3" s="805"/>
      <c r="K3" s="805"/>
      <c r="L3" s="805"/>
      <c r="M3" s="805"/>
      <c r="N3" s="805"/>
      <c r="O3" s="194"/>
      <c r="P3" s="801" t="s">
        <v>361</v>
      </c>
      <c r="Q3" s="801"/>
      <c r="R3" s="801"/>
      <c r="S3" s="801"/>
      <c r="T3" s="801"/>
    </row>
    <row r="4" spans="1:20" ht="18.75" customHeight="1">
      <c r="A4" s="796" t="s">
        <v>255</v>
      </c>
      <c r="B4" s="796"/>
      <c r="C4" s="796"/>
      <c r="D4" s="798"/>
      <c r="E4" s="798"/>
      <c r="F4" s="798"/>
      <c r="G4" s="798"/>
      <c r="H4" s="798"/>
      <c r="I4" s="798"/>
      <c r="J4" s="798"/>
      <c r="K4" s="798"/>
      <c r="L4" s="798"/>
      <c r="M4" s="798"/>
      <c r="N4" s="798"/>
      <c r="O4" s="195"/>
      <c r="P4" s="800" t="s">
        <v>294</v>
      </c>
      <c r="Q4" s="801"/>
      <c r="R4" s="801"/>
      <c r="S4" s="801"/>
      <c r="T4" s="801"/>
    </row>
    <row r="5" spans="1:23" ht="15">
      <c r="A5" s="208"/>
      <c r="B5" s="208"/>
      <c r="C5" s="240"/>
      <c r="D5" s="240"/>
      <c r="E5" s="208"/>
      <c r="F5" s="208"/>
      <c r="G5" s="208"/>
      <c r="H5" s="208"/>
      <c r="I5" s="208"/>
      <c r="J5" s="208"/>
      <c r="K5" s="208"/>
      <c r="L5" s="208"/>
      <c r="P5" s="784" t="s">
        <v>317</v>
      </c>
      <c r="Q5" s="784"/>
      <c r="R5" s="784"/>
      <c r="S5" s="784"/>
      <c r="T5" s="784"/>
      <c r="U5" s="241"/>
      <c r="V5" s="241"/>
      <c r="W5" s="241"/>
    </row>
    <row r="6" spans="1:23" ht="29.25" customHeight="1">
      <c r="A6" s="753" t="s">
        <v>57</v>
      </c>
      <c r="B6" s="781"/>
      <c r="C6" s="776" t="s">
        <v>2</v>
      </c>
      <c r="D6" s="785" t="s">
        <v>164</v>
      </c>
      <c r="E6" s="786"/>
      <c r="F6" s="786"/>
      <c r="G6" s="786"/>
      <c r="H6" s="786"/>
      <c r="I6" s="786"/>
      <c r="J6" s="787"/>
      <c r="K6" s="806" t="s">
        <v>165</v>
      </c>
      <c r="L6" s="807"/>
      <c r="M6" s="807"/>
      <c r="N6" s="807"/>
      <c r="O6" s="807"/>
      <c r="P6" s="807"/>
      <c r="Q6" s="807"/>
      <c r="R6" s="807"/>
      <c r="S6" s="807"/>
      <c r="T6" s="808"/>
      <c r="U6" s="242"/>
      <c r="V6" s="243"/>
      <c r="W6" s="243"/>
    </row>
    <row r="7" spans="1:20" ht="19.5" customHeight="1">
      <c r="A7" s="755"/>
      <c r="B7" s="782"/>
      <c r="C7" s="777"/>
      <c r="D7" s="786" t="s">
        <v>7</v>
      </c>
      <c r="E7" s="786"/>
      <c r="F7" s="786"/>
      <c r="G7" s="786"/>
      <c r="H7" s="786"/>
      <c r="I7" s="786"/>
      <c r="J7" s="787"/>
      <c r="K7" s="809"/>
      <c r="L7" s="810"/>
      <c r="M7" s="810"/>
      <c r="N7" s="810"/>
      <c r="O7" s="810"/>
      <c r="P7" s="810"/>
      <c r="Q7" s="810"/>
      <c r="R7" s="810"/>
      <c r="S7" s="810"/>
      <c r="T7" s="811"/>
    </row>
    <row r="8" spans="1:20" ht="33" customHeight="1">
      <c r="A8" s="755"/>
      <c r="B8" s="782"/>
      <c r="C8" s="777"/>
      <c r="D8" s="774" t="s">
        <v>166</v>
      </c>
      <c r="E8" s="812"/>
      <c r="F8" s="775" t="s">
        <v>167</v>
      </c>
      <c r="G8" s="812"/>
      <c r="H8" s="775" t="s">
        <v>168</v>
      </c>
      <c r="I8" s="812"/>
      <c r="J8" s="775" t="s">
        <v>169</v>
      </c>
      <c r="K8" s="802" t="s">
        <v>170</v>
      </c>
      <c r="L8" s="802"/>
      <c r="M8" s="802"/>
      <c r="N8" s="802" t="s">
        <v>171</v>
      </c>
      <c r="O8" s="802"/>
      <c r="P8" s="802"/>
      <c r="Q8" s="775" t="s">
        <v>172</v>
      </c>
      <c r="R8" s="804" t="s">
        <v>173</v>
      </c>
      <c r="S8" s="804" t="s">
        <v>174</v>
      </c>
      <c r="T8" s="775" t="s">
        <v>175</v>
      </c>
    </row>
    <row r="9" spans="1:20" ht="18.75" customHeight="1">
      <c r="A9" s="755"/>
      <c r="B9" s="782"/>
      <c r="C9" s="777"/>
      <c r="D9" s="774" t="s">
        <v>176</v>
      </c>
      <c r="E9" s="775" t="s">
        <v>177</v>
      </c>
      <c r="F9" s="775" t="s">
        <v>176</v>
      </c>
      <c r="G9" s="775" t="s">
        <v>177</v>
      </c>
      <c r="H9" s="775" t="s">
        <v>176</v>
      </c>
      <c r="I9" s="775" t="s">
        <v>178</v>
      </c>
      <c r="J9" s="775"/>
      <c r="K9" s="802"/>
      <c r="L9" s="802"/>
      <c r="M9" s="802"/>
      <c r="N9" s="802"/>
      <c r="O9" s="802"/>
      <c r="P9" s="802"/>
      <c r="Q9" s="775"/>
      <c r="R9" s="804"/>
      <c r="S9" s="804"/>
      <c r="T9" s="775"/>
    </row>
    <row r="10" spans="1:20" ht="23.25" customHeight="1">
      <c r="A10" s="757"/>
      <c r="B10" s="783"/>
      <c r="C10" s="778"/>
      <c r="D10" s="774"/>
      <c r="E10" s="775"/>
      <c r="F10" s="775"/>
      <c r="G10" s="775"/>
      <c r="H10" s="775"/>
      <c r="I10" s="775"/>
      <c r="J10" s="775"/>
      <c r="K10" s="244" t="s">
        <v>179</v>
      </c>
      <c r="L10" s="244" t="s">
        <v>154</v>
      </c>
      <c r="M10" s="244" t="s">
        <v>180</v>
      </c>
      <c r="N10" s="244" t="s">
        <v>179</v>
      </c>
      <c r="O10" s="244" t="s">
        <v>181</v>
      </c>
      <c r="P10" s="244" t="s">
        <v>182</v>
      </c>
      <c r="Q10" s="775"/>
      <c r="R10" s="804"/>
      <c r="S10" s="804"/>
      <c r="T10" s="775"/>
    </row>
    <row r="11" spans="1:32" s="201" customFormat="1" ht="17.25" customHeight="1">
      <c r="A11" s="779" t="s">
        <v>6</v>
      </c>
      <c r="B11" s="780"/>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91" t="s">
        <v>323</v>
      </c>
      <c r="B12" s="792"/>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70" t="s">
        <v>299</v>
      </c>
      <c r="B13" s="771"/>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73" t="s">
        <v>183</v>
      </c>
      <c r="B14" s="774"/>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268</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300</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271</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272</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273</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274</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279</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281</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282</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283</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285</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287</v>
      </c>
      <c r="AI28" s="190">
        <f>82/88</f>
        <v>0.9318181818181818</v>
      </c>
    </row>
    <row r="29" spans="1:20" ht="15.75" customHeight="1">
      <c r="A29" s="202"/>
      <c r="B29" s="789" t="s">
        <v>311</v>
      </c>
      <c r="C29" s="789"/>
      <c r="D29" s="789"/>
      <c r="E29" s="789"/>
      <c r="F29" s="258"/>
      <c r="G29" s="258"/>
      <c r="H29" s="258"/>
      <c r="I29" s="258"/>
      <c r="J29" s="258"/>
      <c r="K29" s="258"/>
      <c r="L29" s="206"/>
      <c r="M29" s="788" t="s">
        <v>324</v>
      </c>
      <c r="N29" s="788"/>
      <c r="O29" s="788"/>
      <c r="P29" s="788"/>
      <c r="Q29" s="788"/>
      <c r="R29" s="788"/>
      <c r="S29" s="788"/>
      <c r="T29" s="788"/>
    </row>
    <row r="30" spans="1:20" ht="18.75" customHeight="1">
      <c r="A30" s="202"/>
      <c r="B30" s="790" t="s">
        <v>156</v>
      </c>
      <c r="C30" s="790"/>
      <c r="D30" s="790"/>
      <c r="E30" s="790"/>
      <c r="F30" s="205"/>
      <c r="G30" s="205"/>
      <c r="H30" s="205"/>
      <c r="I30" s="205"/>
      <c r="J30" s="205"/>
      <c r="K30" s="205"/>
      <c r="L30" s="206"/>
      <c r="M30" s="793" t="s">
        <v>157</v>
      </c>
      <c r="N30" s="793"/>
      <c r="O30" s="793"/>
      <c r="P30" s="793"/>
      <c r="Q30" s="793"/>
      <c r="R30" s="793"/>
      <c r="S30" s="793"/>
      <c r="T30" s="793"/>
    </row>
    <row r="31" spans="1:20" ht="18.75">
      <c r="A31" s="208"/>
      <c r="B31" s="745"/>
      <c r="C31" s="745"/>
      <c r="D31" s="745"/>
      <c r="E31" s="745"/>
      <c r="F31" s="209"/>
      <c r="G31" s="209"/>
      <c r="H31" s="209"/>
      <c r="I31" s="209"/>
      <c r="J31" s="209"/>
      <c r="K31" s="209"/>
      <c r="L31" s="209"/>
      <c r="M31" s="746"/>
      <c r="N31" s="746"/>
      <c r="O31" s="746"/>
      <c r="P31" s="746"/>
      <c r="Q31" s="746"/>
      <c r="R31" s="746"/>
      <c r="S31" s="746"/>
      <c r="T31" s="746"/>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72" t="s">
        <v>290</v>
      </c>
      <c r="C33" s="772"/>
      <c r="D33" s="772"/>
      <c r="E33" s="772"/>
      <c r="F33" s="772"/>
      <c r="G33" s="259"/>
      <c r="H33" s="259"/>
      <c r="I33" s="259"/>
      <c r="J33" s="259"/>
      <c r="K33" s="259"/>
      <c r="L33" s="259"/>
      <c r="M33" s="259"/>
      <c r="N33" s="772" t="s">
        <v>290</v>
      </c>
      <c r="O33" s="772"/>
      <c r="P33" s="772"/>
      <c r="Q33" s="772"/>
      <c r="R33" s="772"/>
      <c r="S33" s="772"/>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18" t="s">
        <v>246</v>
      </c>
      <c r="C35" s="618"/>
      <c r="D35" s="618"/>
      <c r="E35" s="618"/>
      <c r="F35" s="210"/>
      <c r="G35" s="210"/>
      <c r="H35" s="210"/>
      <c r="I35" s="182"/>
      <c r="J35" s="182"/>
      <c r="K35" s="182"/>
      <c r="L35" s="182"/>
      <c r="M35" s="619" t="s">
        <v>247</v>
      </c>
      <c r="N35" s="619"/>
      <c r="O35" s="619"/>
      <c r="P35" s="619"/>
      <c r="Q35" s="619"/>
      <c r="R35" s="619"/>
      <c r="S35" s="619"/>
      <c r="T35" s="619"/>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132</v>
      </c>
    </row>
    <row r="39" spans="2:8" s="262" customFormat="1" ht="15" hidden="1">
      <c r="B39" s="263" t="s">
        <v>184</v>
      </c>
      <c r="C39" s="263"/>
      <c r="D39" s="263"/>
      <c r="E39" s="263"/>
      <c r="F39" s="263"/>
      <c r="G39" s="263"/>
      <c r="H39" s="263"/>
    </row>
    <row r="40" spans="2:8" s="264" customFormat="1" ht="15" hidden="1">
      <c r="B40" s="263" t="s">
        <v>185</v>
      </c>
      <c r="C40" s="189"/>
      <c r="D40" s="189"/>
      <c r="E40" s="189"/>
      <c r="F40" s="189"/>
      <c r="G40" s="189"/>
      <c r="H40" s="189"/>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16" t="s">
        <v>186</v>
      </c>
      <c r="B1" s="816"/>
      <c r="C1" s="816"/>
      <c r="D1" s="819" t="s">
        <v>363</v>
      </c>
      <c r="E1" s="819"/>
      <c r="F1" s="819"/>
      <c r="G1" s="819"/>
      <c r="H1" s="819"/>
      <c r="I1" s="819"/>
      <c r="J1" s="820" t="s">
        <v>364</v>
      </c>
      <c r="K1" s="821"/>
      <c r="L1" s="821"/>
    </row>
    <row r="2" spans="1:12" ht="34.5" customHeight="1">
      <c r="A2" s="822" t="s">
        <v>325</v>
      </c>
      <c r="B2" s="822"/>
      <c r="C2" s="822"/>
      <c r="D2" s="819"/>
      <c r="E2" s="819"/>
      <c r="F2" s="819"/>
      <c r="G2" s="819"/>
      <c r="H2" s="819"/>
      <c r="I2" s="819"/>
      <c r="J2" s="823" t="s">
        <v>365</v>
      </c>
      <c r="K2" s="824"/>
      <c r="L2" s="824"/>
    </row>
    <row r="3" spans="1:12" ht="15" customHeight="1">
      <c r="A3" s="265" t="s">
        <v>255</v>
      </c>
      <c r="B3" s="174"/>
      <c r="C3" s="825"/>
      <c r="D3" s="825"/>
      <c r="E3" s="825"/>
      <c r="F3" s="825"/>
      <c r="G3" s="825"/>
      <c r="H3" s="825"/>
      <c r="I3" s="825"/>
      <c r="J3" s="817"/>
      <c r="K3" s="818"/>
      <c r="L3" s="818"/>
    </row>
    <row r="4" spans="1:12" ht="15.75" customHeight="1">
      <c r="A4" s="266"/>
      <c r="B4" s="266"/>
      <c r="C4" s="267"/>
      <c r="D4" s="267"/>
      <c r="E4" s="170"/>
      <c r="F4" s="170"/>
      <c r="G4" s="170"/>
      <c r="H4" s="268"/>
      <c r="I4" s="268"/>
      <c r="J4" s="813" t="s">
        <v>187</v>
      </c>
      <c r="K4" s="813"/>
      <c r="L4" s="813"/>
    </row>
    <row r="5" spans="1:12" s="269" customFormat="1" ht="28.5" customHeight="1">
      <c r="A5" s="827" t="s">
        <v>57</v>
      </c>
      <c r="B5" s="827"/>
      <c r="C5" s="737" t="s">
        <v>31</v>
      </c>
      <c r="D5" s="737" t="s">
        <v>188</v>
      </c>
      <c r="E5" s="737"/>
      <c r="F5" s="737"/>
      <c r="G5" s="737"/>
      <c r="H5" s="737" t="s">
        <v>189</v>
      </c>
      <c r="I5" s="737"/>
      <c r="J5" s="737" t="s">
        <v>190</v>
      </c>
      <c r="K5" s="737"/>
      <c r="L5" s="737"/>
    </row>
    <row r="6" spans="1:13" s="269" customFormat="1" ht="80.25" customHeight="1">
      <c r="A6" s="827"/>
      <c r="B6" s="827"/>
      <c r="C6" s="737"/>
      <c r="D6" s="215" t="s">
        <v>191</v>
      </c>
      <c r="E6" s="215" t="s">
        <v>192</v>
      </c>
      <c r="F6" s="215" t="s">
        <v>326</v>
      </c>
      <c r="G6" s="215" t="s">
        <v>193</v>
      </c>
      <c r="H6" s="215" t="s">
        <v>194</v>
      </c>
      <c r="I6" s="215" t="s">
        <v>195</v>
      </c>
      <c r="J6" s="215" t="s">
        <v>196</v>
      </c>
      <c r="K6" s="215" t="s">
        <v>197</v>
      </c>
      <c r="L6" s="215" t="s">
        <v>198</v>
      </c>
      <c r="M6" s="270"/>
    </row>
    <row r="7" spans="1:12" s="271" customFormat="1" ht="16.5" customHeight="1">
      <c r="A7" s="814" t="s">
        <v>6</v>
      </c>
      <c r="B7" s="814"/>
      <c r="C7" s="221">
        <v>1</v>
      </c>
      <c r="D7" s="221">
        <v>2</v>
      </c>
      <c r="E7" s="221">
        <v>3</v>
      </c>
      <c r="F7" s="221">
        <v>4</v>
      </c>
      <c r="G7" s="221">
        <v>5</v>
      </c>
      <c r="H7" s="221">
        <v>6</v>
      </c>
      <c r="I7" s="221">
        <v>7</v>
      </c>
      <c r="J7" s="221">
        <v>8</v>
      </c>
      <c r="K7" s="221">
        <v>9</v>
      </c>
      <c r="L7" s="221">
        <v>10</v>
      </c>
    </row>
    <row r="8" spans="1:12" s="271" customFormat="1" ht="16.5" customHeight="1">
      <c r="A8" s="830" t="s">
        <v>323</v>
      </c>
      <c r="B8" s="831"/>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28" t="s">
        <v>299</v>
      </c>
      <c r="B9" s="829"/>
      <c r="C9" s="224">
        <v>9</v>
      </c>
      <c r="D9" s="224">
        <v>2</v>
      </c>
      <c r="E9" s="224">
        <v>2</v>
      </c>
      <c r="F9" s="224">
        <v>0</v>
      </c>
      <c r="G9" s="224">
        <v>5</v>
      </c>
      <c r="H9" s="224">
        <v>8</v>
      </c>
      <c r="I9" s="224">
        <v>0</v>
      </c>
      <c r="J9" s="224">
        <v>8</v>
      </c>
      <c r="K9" s="224">
        <v>1</v>
      </c>
      <c r="L9" s="224">
        <v>0</v>
      </c>
    </row>
    <row r="10" spans="1:12" s="271" customFormat="1" ht="16.5" customHeight="1">
      <c r="A10" s="815" t="s">
        <v>183</v>
      </c>
      <c r="B10" s="815"/>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199</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268</v>
      </c>
      <c r="C13" s="272">
        <f aca="true" t="shared" si="3" ref="C13:C23">D13+E13+F13+G13</f>
        <v>0</v>
      </c>
      <c r="D13" s="231">
        <v>0</v>
      </c>
      <c r="E13" s="231">
        <v>0</v>
      </c>
      <c r="F13" s="231">
        <v>0</v>
      </c>
      <c r="G13" s="231">
        <v>0</v>
      </c>
      <c r="H13" s="231">
        <v>0</v>
      </c>
      <c r="I13" s="231">
        <v>0</v>
      </c>
      <c r="J13" s="273">
        <v>0</v>
      </c>
      <c r="K13" s="273">
        <v>0</v>
      </c>
      <c r="L13" s="273">
        <v>0</v>
      </c>
      <c r="AF13" s="271" t="s">
        <v>267</v>
      </c>
    </row>
    <row r="14" spans="1:37" s="271" customFormat="1" ht="16.5" customHeight="1">
      <c r="A14" s="274">
        <v>2</v>
      </c>
      <c r="B14" s="68" t="s">
        <v>300</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271</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272</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327</v>
      </c>
      <c r="C17" s="272">
        <f t="shared" si="3"/>
        <v>1</v>
      </c>
      <c r="D17" s="231">
        <v>0</v>
      </c>
      <c r="E17" s="231">
        <v>0</v>
      </c>
      <c r="F17" s="231">
        <v>0</v>
      </c>
      <c r="G17" s="231">
        <v>1</v>
      </c>
      <c r="H17" s="231">
        <v>1</v>
      </c>
      <c r="I17" s="231">
        <v>0</v>
      </c>
      <c r="J17" s="273">
        <v>1</v>
      </c>
      <c r="K17" s="273">
        <v>0</v>
      </c>
      <c r="L17" s="273">
        <v>0</v>
      </c>
      <c r="AF17" s="199" t="s">
        <v>270</v>
      </c>
    </row>
    <row r="18" spans="1:12" s="271" customFormat="1" ht="16.5" customHeight="1">
      <c r="A18" s="274">
        <v>6</v>
      </c>
      <c r="B18" s="68" t="s">
        <v>274</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279</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281</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282</v>
      </c>
      <c r="C21" s="272">
        <f t="shared" si="3"/>
        <v>0</v>
      </c>
      <c r="D21" s="231">
        <v>0</v>
      </c>
      <c r="E21" s="231">
        <v>0</v>
      </c>
      <c r="F21" s="231">
        <v>0</v>
      </c>
      <c r="G21" s="231">
        <v>0</v>
      </c>
      <c r="H21" s="231">
        <v>0</v>
      </c>
      <c r="I21" s="231">
        <v>0</v>
      </c>
      <c r="J21" s="273">
        <v>0</v>
      </c>
      <c r="K21" s="273">
        <v>0</v>
      </c>
      <c r="L21" s="273">
        <v>0</v>
      </c>
      <c r="AJ21" s="271" t="s">
        <v>275</v>
      </c>
      <c r="AK21" s="271" t="s">
        <v>276</v>
      </c>
      <c r="AL21" s="271" t="s">
        <v>277</v>
      </c>
      <c r="AM21" s="199" t="s">
        <v>278</v>
      </c>
    </row>
    <row r="22" spans="1:39" s="271" customFormat="1" ht="16.5" customHeight="1">
      <c r="A22" s="274">
        <v>10</v>
      </c>
      <c r="B22" s="68" t="s">
        <v>283</v>
      </c>
      <c r="C22" s="272">
        <f t="shared" si="3"/>
        <v>1</v>
      </c>
      <c r="D22" s="231">
        <v>0</v>
      </c>
      <c r="E22" s="231">
        <v>1</v>
      </c>
      <c r="F22" s="231">
        <v>0</v>
      </c>
      <c r="G22" s="231">
        <v>0</v>
      </c>
      <c r="H22" s="231">
        <v>1</v>
      </c>
      <c r="I22" s="231">
        <v>0</v>
      </c>
      <c r="J22" s="273">
        <v>1</v>
      </c>
      <c r="K22" s="273">
        <v>0</v>
      </c>
      <c r="L22" s="273">
        <v>0</v>
      </c>
      <c r="AM22" s="199" t="s">
        <v>280</v>
      </c>
    </row>
    <row r="23" spans="1:12" s="271" customFormat="1" ht="16.5" customHeight="1">
      <c r="A23" s="274">
        <v>11</v>
      </c>
      <c r="B23" s="68" t="s">
        <v>285</v>
      </c>
      <c r="C23" s="272">
        <f t="shared" si="3"/>
        <v>0</v>
      </c>
      <c r="D23" s="231">
        <v>0</v>
      </c>
      <c r="E23" s="231">
        <v>0</v>
      </c>
      <c r="F23" s="231">
        <v>0</v>
      </c>
      <c r="G23" s="231">
        <v>0</v>
      </c>
      <c r="H23" s="231">
        <v>0</v>
      </c>
      <c r="I23" s="231">
        <v>0</v>
      </c>
      <c r="J23" s="273">
        <v>0</v>
      </c>
      <c r="K23" s="273">
        <v>0</v>
      </c>
      <c r="L23" s="273">
        <v>0</v>
      </c>
    </row>
    <row r="24" ht="9" customHeight="1">
      <c r="AJ24" s="233" t="s">
        <v>275</v>
      </c>
    </row>
    <row r="25" spans="1:36" ht="15.75" customHeight="1">
      <c r="A25" s="735" t="s">
        <v>328</v>
      </c>
      <c r="B25" s="735"/>
      <c r="C25" s="735"/>
      <c r="D25" s="735"/>
      <c r="E25" s="182"/>
      <c r="F25" s="742" t="s">
        <v>286</v>
      </c>
      <c r="G25" s="742"/>
      <c r="H25" s="742"/>
      <c r="I25" s="742"/>
      <c r="J25" s="742"/>
      <c r="K25" s="742"/>
      <c r="L25" s="742"/>
      <c r="AJ25" s="190" t="s">
        <v>284</v>
      </c>
    </row>
    <row r="26" spans="1:44" ht="15" customHeight="1">
      <c r="A26" s="748" t="s">
        <v>156</v>
      </c>
      <c r="B26" s="748"/>
      <c r="C26" s="748"/>
      <c r="D26" s="748"/>
      <c r="E26" s="183"/>
      <c r="F26" s="751" t="s">
        <v>157</v>
      </c>
      <c r="G26" s="751"/>
      <c r="H26" s="751"/>
      <c r="I26" s="751"/>
      <c r="J26" s="751"/>
      <c r="K26" s="751"/>
      <c r="L26" s="751"/>
      <c r="AR26" s="190"/>
    </row>
    <row r="27" spans="1:12" s="170" customFormat="1" ht="18.75">
      <c r="A27" s="745"/>
      <c r="B27" s="745"/>
      <c r="C27" s="745"/>
      <c r="D27" s="745"/>
      <c r="E27" s="182"/>
      <c r="F27" s="746"/>
      <c r="G27" s="746"/>
      <c r="H27" s="746"/>
      <c r="I27" s="746"/>
      <c r="J27" s="746"/>
      <c r="K27" s="746"/>
      <c r="L27" s="746"/>
    </row>
    <row r="28" spans="1:35" ht="18">
      <c r="A28" s="187"/>
      <c r="B28" s="187"/>
      <c r="C28" s="182"/>
      <c r="D28" s="182"/>
      <c r="E28" s="182"/>
      <c r="F28" s="182"/>
      <c r="G28" s="182"/>
      <c r="H28" s="182"/>
      <c r="I28" s="182"/>
      <c r="J28" s="182"/>
      <c r="K28" s="182"/>
      <c r="L28" s="182"/>
      <c r="AG28" s="233" t="s">
        <v>287</v>
      </c>
      <c r="AI28" s="190">
        <f>82/88</f>
        <v>0.9318181818181818</v>
      </c>
    </row>
    <row r="29" spans="1:12" ht="18">
      <c r="A29" s="187"/>
      <c r="B29" s="826" t="s">
        <v>290</v>
      </c>
      <c r="C29" s="826"/>
      <c r="D29" s="182"/>
      <c r="E29" s="182"/>
      <c r="F29" s="182"/>
      <c r="G29" s="182"/>
      <c r="H29" s="826" t="s">
        <v>290</v>
      </c>
      <c r="I29" s="826"/>
      <c r="J29" s="826"/>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200</v>
      </c>
      <c r="B32" s="185"/>
      <c r="C32" s="186"/>
      <c r="D32" s="186"/>
      <c r="E32" s="186"/>
      <c r="F32" s="186"/>
      <c r="G32" s="186"/>
      <c r="H32" s="186"/>
      <c r="I32" s="186"/>
      <c r="J32" s="186"/>
      <c r="K32" s="186"/>
      <c r="L32" s="186"/>
    </row>
    <row r="33" spans="1:12" s="211" customFormat="1" ht="18.75" hidden="1">
      <c r="A33" s="237"/>
      <c r="B33" s="279" t="s">
        <v>201</v>
      </c>
      <c r="C33" s="279"/>
      <c r="D33" s="279"/>
      <c r="E33" s="236"/>
      <c r="F33" s="236"/>
      <c r="G33" s="236"/>
      <c r="H33" s="236"/>
      <c r="I33" s="236"/>
      <c r="J33" s="236"/>
      <c r="K33" s="236"/>
      <c r="L33" s="236"/>
    </row>
    <row r="34" spans="1:12" s="211" customFormat="1" ht="18.75" hidden="1">
      <c r="A34" s="237"/>
      <c r="B34" s="279" t="s">
        <v>202</v>
      </c>
      <c r="C34" s="279"/>
      <c r="D34" s="279"/>
      <c r="E34" s="279"/>
      <c r="F34" s="236"/>
      <c r="G34" s="236"/>
      <c r="H34" s="236"/>
      <c r="I34" s="236"/>
      <c r="J34" s="236"/>
      <c r="K34" s="236"/>
      <c r="L34" s="236"/>
    </row>
    <row r="35" spans="1:12" s="211" customFormat="1" ht="18.75" hidden="1">
      <c r="A35" s="237"/>
      <c r="B35" s="236" t="s">
        <v>203</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18" t="s">
        <v>246</v>
      </c>
      <c r="B37" s="618"/>
      <c r="C37" s="618"/>
      <c r="D37" s="618"/>
      <c r="E37" s="210"/>
      <c r="F37" s="619" t="s">
        <v>247</v>
      </c>
      <c r="G37" s="619"/>
      <c r="H37" s="619"/>
      <c r="I37" s="619"/>
      <c r="J37" s="619"/>
      <c r="K37" s="619"/>
      <c r="L37" s="619"/>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39" t="s">
        <v>204</v>
      </c>
      <c r="B1" s="839"/>
      <c r="C1" s="839"/>
      <c r="D1" s="819" t="s">
        <v>366</v>
      </c>
      <c r="E1" s="819"/>
      <c r="F1" s="819"/>
      <c r="G1" s="819"/>
      <c r="H1" s="819"/>
      <c r="I1" s="170"/>
      <c r="J1" s="171" t="s">
        <v>360</v>
      </c>
      <c r="K1" s="280"/>
      <c r="L1" s="280"/>
    </row>
    <row r="2" spans="1:12" ht="15.75" customHeight="1">
      <c r="A2" s="843" t="s">
        <v>301</v>
      </c>
      <c r="B2" s="843"/>
      <c r="C2" s="843"/>
      <c r="D2" s="819"/>
      <c r="E2" s="819"/>
      <c r="F2" s="819"/>
      <c r="G2" s="819"/>
      <c r="H2" s="819"/>
      <c r="I2" s="170"/>
      <c r="J2" s="281" t="s">
        <v>302</v>
      </c>
      <c r="K2" s="281"/>
      <c r="L2" s="281"/>
    </row>
    <row r="3" spans="1:12" ht="18.75" customHeight="1">
      <c r="A3" s="761" t="s">
        <v>253</v>
      </c>
      <c r="B3" s="761"/>
      <c r="C3" s="761"/>
      <c r="D3" s="167"/>
      <c r="E3" s="167"/>
      <c r="F3" s="167"/>
      <c r="G3" s="167"/>
      <c r="H3" s="167"/>
      <c r="I3" s="170"/>
      <c r="J3" s="174" t="s">
        <v>359</v>
      </c>
      <c r="K3" s="174"/>
      <c r="L3" s="174"/>
    </row>
    <row r="4" spans="1:12" ht="15.75" customHeight="1">
      <c r="A4" s="840" t="s">
        <v>329</v>
      </c>
      <c r="B4" s="840"/>
      <c r="C4" s="840"/>
      <c r="D4" s="838"/>
      <c r="E4" s="838"/>
      <c r="F4" s="838"/>
      <c r="G4" s="838"/>
      <c r="H4" s="838"/>
      <c r="I4" s="170"/>
      <c r="J4" s="282" t="s">
        <v>294</v>
      </c>
      <c r="K4" s="282"/>
      <c r="L4" s="282"/>
    </row>
    <row r="5" spans="1:12" ht="15.75">
      <c r="A5" s="844"/>
      <c r="B5" s="844"/>
      <c r="C5" s="166"/>
      <c r="D5" s="170"/>
      <c r="E5" s="170"/>
      <c r="F5" s="170"/>
      <c r="G5" s="170"/>
      <c r="H5" s="283"/>
      <c r="I5" s="836" t="s">
        <v>330</v>
      </c>
      <c r="J5" s="836"/>
      <c r="K5" s="836"/>
      <c r="L5" s="836"/>
    </row>
    <row r="6" spans="1:12" ht="18.75" customHeight="1">
      <c r="A6" s="753" t="s">
        <v>57</v>
      </c>
      <c r="B6" s="754"/>
      <c r="C6" s="832" t="s">
        <v>205</v>
      </c>
      <c r="D6" s="749" t="s">
        <v>206</v>
      </c>
      <c r="E6" s="837"/>
      <c r="F6" s="750"/>
      <c r="G6" s="749" t="s">
        <v>207</v>
      </c>
      <c r="H6" s="837"/>
      <c r="I6" s="837"/>
      <c r="J6" s="837"/>
      <c r="K6" s="837"/>
      <c r="L6" s="750"/>
    </row>
    <row r="7" spans="1:12" ht="15.75" customHeight="1">
      <c r="A7" s="755"/>
      <c r="B7" s="756"/>
      <c r="C7" s="833"/>
      <c r="D7" s="749" t="s">
        <v>7</v>
      </c>
      <c r="E7" s="837"/>
      <c r="F7" s="750"/>
      <c r="G7" s="832" t="s">
        <v>30</v>
      </c>
      <c r="H7" s="749" t="s">
        <v>7</v>
      </c>
      <c r="I7" s="837"/>
      <c r="J7" s="837"/>
      <c r="K7" s="837"/>
      <c r="L7" s="750"/>
    </row>
    <row r="8" spans="1:12" ht="14.25" customHeight="1">
      <c r="A8" s="755"/>
      <c r="B8" s="756"/>
      <c r="C8" s="833"/>
      <c r="D8" s="832" t="s">
        <v>208</v>
      </c>
      <c r="E8" s="832" t="s">
        <v>209</v>
      </c>
      <c r="F8" s="832" t="s">
        <v>210</v>
      </c>
      <c r="G8" s="833"/>
      <c r="H8" s="832" t="s">
        <v>211</v>
      </c>
      <c r="I8" s="832" t="s">
        <v>212</v>
      </c>
      <c r="J8" s="832" t="s">
        <v>213</v>
      </c>
      <c r="K8" s="832" t="s">
        <v>214</v>
      </c>
      <c r="L8" s="832" t="s">
        <v>215</v>
      </c>
    </row>
    <row r="9" spans="1:12" ht="77.25" customHeight="1">
      <c r="A9" s="757"/>
      <c r="B9" s="758"/>
      <c r="C9" s="834"/>
      <c r="D9" s="834"/>
      <c r="E9" s="834"/>
      <c r="F9" s="834"/>
      <c r="G9" s="834"/>
      <c r="H9" s="834"/>
      <c r="I9" s="834"/>
      <c r="J9" s="834"/>
      <c r="K9" s="834"/>
      <c r="L9" s="834"/>
    </row>
    <row r="10" spans="1:12" s="271" customFormat="1" ht="16.5" customHeight="1">
      <c r="A10" s="845" t="s">
        <v>6</v>
      </c>
      <c r="B10" s="846"/>
      <c r="C10" s="220">
        <v>1</v>
      </c>
      <c r="D10" s="220">
        <v>2</v>
      </c>
      <c r="E10" s="220">
        <v>3</v>
      </c>
      <c r="F10" s="220">
        <v>4</v>
      </c>
      <c r="G10" s="220">
        <v>5</v>
      </c>
      <c r="H10" s="220">
        <v>6</v>
      </c>
      <c r="I10" s="220">
        <v>7</v>
      </c>
      <c r="J10" s="220">
        <v>8</v>
      </c>
      <c r="K10" s="221" t="s">
        <v>63</v>
      </c>
      <c r="L10" s="221" t="s">
        <v>83</v>
      </c>
    </row>
    <row r="11" spans="1:12" s="271" customFormat="1" ht="16.5" customHeight="1">
      <c r="A11" s="849" t="s">
        <v>298</v>
      </c>
      <c r="B11" s="850"/>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47" t="s">
        <v>299</v>
      </c>
      <c r="B12" s="848"/>
      <c r="C12" s="224">
        <v>12</v>
      </c>
      <c r="D12" s="224">
        <v>0</v>
      </c>
      <c r="E12" s="224">
        <v>1</v>
      </c>
      <c r="F12" s="224">
        <v>11</v>
      </c>
      <c r="G12" s="224">
        <v>10</v>
      </c>
      <c r="H12" s="224">
        <v>0</v>
      </c>
      <c r="I12" s="224">
        <v>0</v>
      </c>
      <c r="J12" s="224">
        <v>0</v>
      </c>
      <c r="K12" s="224">
        <v>6</v>
      </c>
      <c r="L12" s="224">
        <v>4</v>
      </c>
    </row>
    <row r="13" spans="1:32" s="271" customFormat="1" ht="16.5" customHeight="1">
      <c r="A13" s="841" t="s">
        <v>30</v>
      </c>
      <c r="B13" s="842"/>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267</v>
      </c>
    </row>
    <row r="14" spans="1:37" s="271" customFormat="1" ht="16.5" customHeight="1">
      <c r="A14" s="274" t="s">
        <v>0</v>
      </c>
      <c r="B14" s="198" t="s">
        <v>134</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268</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269</v>
      </c>
      <c r="C17" s="226">
        <f t="shared" si="2"/>
        <v>1</v>
      </c>
      <c r="D17" s="231">
        <v>0</v>
      </c>
      <c r="E17" s="231">
        <v>0</v>
      </c>
      <c r="F17" s="231">
        <v>1</v>
      </c>
      <c r="G17" s="226">
        <f t="shared" si="1"/>
        <v>1</v>
      </c>
      <c r="H17" s="231">
        <v>0</v>
      </c>
      <c r="I17" s="231">
        <v>0</v>
      </c>
      <c r="J17" s="273">
        <v>0</v>
      </c>
      <c r="K17" s="273">
        <v>0</v>
      </c>
      <c r="L17" s="273">
        <v>1</v>
      </c>
      <c r="M17" s="285"/>
      <c r="AF17" s="199" t="s">
        <v>270</v>
      </c>
    </row>
    <row r="18" spans="1:14" s="271" customFormat="1" ht="15.75" customHeight="1">
      <c r="A18" s="200">
        <v>3</v>
      </c>
      <c r="B18" s="68" t="s">
        <v>271</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272</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273</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274</v>
      </c>
      <c r="C21" s="226">
        <f t="shared" si="2"/>
        <v>0</v>
      </c>
      <c r="D21" s="231">
        <v>0</v>
      </c>
      <c r="E21" s="231">
        <v>0</v>
      </c>
      <c r="F21" s="231">
        <v>0</v>
      </c>
      <c r="G21" s="226">
        <f t="shared" si="1"/>
        <v>0</v>
      </c>
      <c r="H21" s="231">
        <v>0</v>
      </c>
      <c r="I21" s="231">
        <v>0</v>
      </c>
      <c r="J21" s="273">
        <v>0</v>
      </c>
      <c r="K21" s="273">
        <v>0</v>
      </c>
      <c r="L21" s="273">
        <v>0</v>
      </c>
      <c r="M21" s="285"/>
      <c r="AJ21" s="271" t="s">
        <v>275</v>
      </c>
      <c r="AK21" s="271" t="s">
        <v>276</v>
      </c>
      <c r="AL21" s="271" t="s">
        <v>277</v>
      </c>
      <c r="AM21" s="199" t="s">
        <v>278</v>
      </c>
    </row>
    <row r="22" spans="1:39" s="271" customFormat="1" ht="15.75" customHeight="1">
      <c r="A22" s="200">
        <v>7</v>
      </c>
      <c r="B22" s="68" t="s">
        <v>279</v>
      </c>
      <c r="C22" s="226">
        <f t="shared" si="2"/>
        <v>0</v>
      </c>
      <c r="D22" s="231">
        <v>0</v>
      </c>
      <c r="E22" s="231">
        <v>0</v>
      </c>
      <c r="F22" s="231">
        <v>0</v>
      </c>
      <c r="G22" s="226">
        <f t="shared" si="1"/>
        <v>0</v>
      </c>
      <c r="H22" s="231">
        <v>0</v>
      </c>
      <c r="I22" s="231">
        <v>0</v>
      </c>
      <c r="J22" s="273">
        <v>0</v>
      </c>
      <c r="K22" s="273">
        <v>0</v>
      </c>
      <c r="L22" s="273">
        <v>0</v>
      </c>
      <c r="M22" s="285"/>
      <c r="N22" s="178"/>
      <c r="AM22" s="199" t="s">
        <v>280</v>
      </c>
    </row>
    <row r="23" spans="1:13" s="271" customFormat="1" ht="15.75" customHeight="1">
      <c r="A23" s="200">
        <v>8</v>
      </c>
      <c r="B23" s="68" t="s">
        <v>281</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282</v>
      </c>
      <c r="C24" s="226">
        <f t="shared" si="2"/>
        <v>0</v>
      </c>
      <c r="D24" s="231">
        <v>0</v>
      </c>
      <c r="E24" s="231">
        <v>0</v>
      </c>
      <c r="F24" s="231">
        <v>0</v>
      </c>
      <c r="G24" s="226">
        <f t="shared" si="1"/>
        <v>0</v>
      </c>
      <c r="H24" s="231">
        <v>0</v>
      </c>
      <c r="I24" s="231">
        <v>0</v>
      </c>
      <c r="J24" s="273">
        <v>0</v>
      </c>
      <c r="K24" s="273">
        <v>0</v>
      </c>
      <c r="L24" s="273">
        <v>0</v>
      </c>
      <c r="M24" s="285"/>
      <c r="AJ24" s="271" t="s">
        <v>275</v>
      </c>
    </row>
    <row r="25" spans="1:36" s="271" customFormat="1" ht="15.75" customHeight="1">
      <c r="A25" s="200">
        <v>10</v>
      </c>
      <c r="B25" s="68" t="s">
        <v>283</v>
      </c>
      <c r="C25" s="226">
        <f t="shared" si="2"/>
        <v>1</v>
      </c>
      <c r="D25" s="231">
        <v>0</v>
      </c>
      <c r="E25" s="231">
        <v>0</v>
      </c>
      <c r="F25" s="231">
        <v>1</v>
      </c>
      <c r="G25" s="226">
        <f t="shared" si="1"/>
        <v>1</v>
      </c>
      <c r="H25" s="231">
        <v>0</v>
      </c>
      <c r="I25" s="231">
        <v>0</v>
      </c>
      <c r="J25" s="273">
        <v>0</v>
      </c>
      <c r="K25" s="273">
        <v>0</v>
      </c>
      <c r="L25" s="273">
        <v>1</v>
      </c>
      <c r="M25" s="285"/>
      <c r="AJ25" s="199" t="s">
        <v>284</v>
      </c>
    </row>
    <row r="26" spans="1:44" s="271" customFormat="1" ht="15.75" customHeight="1">
      <c r="A26" s="200">
        <v>11</v>
      </c>
      <c r="B26" s="68" t="s">
        <v>285</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35" t="s">
        <v>286</v>
      </c>
      <c r="B28" s="735"/>
      <c r="C28" s="735"/>
      <c r="D28" s="735"/>
      <c r="E28" s="735"/>
      <c r="F28" s="182"/>
      <c r="G28" s="181"/>
      <c r="H28" s="294" t="s">
        <v>331</v>
      </c>
      <c r="I28" s="295"/>
      <c r="J28" s="295"/>
      <c r="K28" s="295"/>
      <c r="L28" s="295"/>
      <c r="AG28" s="233" t="s">
        <v>287</v>
      </c>
      <c r="AI28" s="190">
        <f>82/88</f>
        <v>0.9318181818181818</v>
      </c>
    </row>
    <row r="29" spans="1:12" ht="15" customHeight="1">
      <c r="A29" s="748" t="s">
        <v>4</v>
      </c>
      <c r="B29" s="748"/>
      <c r="C29" s="748"/>
      <c r="D29" s="748"/>
      <c r="E29" s="748"/>
      <c r="F29" s="182"/>
      <c r="G29" s="183"/>
      <c r="H29" s="751" t="s">
        <v>157</v>
      </c>
      <c r="I29" s="751"/>
      <c r="J29" s="751"/>
      <c r="K29" s="751"/>
      <c r="L29" s="751"/>
    </row>
    <row r="30" spans="1:14" s="170" customFormat="1" ht="18.75">
      <c r="A30" s="745"/>
      <c r="B30" s="745"/>
      <c r="C30" s="745"/>
      <c r="D30" s="745"/>
      <c r="E30" s="745"/>
      <c r="F30" s="296"/>
      <c r="G30" s="182"/>
      <c r="H30" s="746"/>
      <c r="I30" s="746"/>
      <c r="J30" s="746"/>
      <c r="K30" s="746"/>
      <c r="L30" s="746"/>
      <c r="M30" s="297"/>
      <c r="N30" s="297"/>
    </row>
    <row r="31" spans="1:12" ht="18">
      <c r="A31" s="182"/>
      <c r="B31" s="182"/>
      <c r="C31" s="182"/>
      <c r="D31" s="182"/>
      <c r="E31" s="182"/>
      <c r="F31" s="182"/>
      <c r="G31" s="182"/>
      <c r="H31" s="182"/>
      <c r="I31" s="182"/>
      <c r="J31" s="182"/>
      <c r="K31" s="182"/>
      <c r="L31" s="298"/>
    </row>
    <row r="32" spans="1:12" ht="18">
      <c r="A32" s="182"/>
      <c r="B32" s="826" t="s">
        <v>290</v>
      </c>
      <c r="C32" s="826"/>
      <c r="D32" s="826"/>
      <c r="E32" s="826"/>
      <c r="F32" s="182"/>
      <c r="G32" s="182"/>
      <c r="H32" s="182"/>
      <c r="I32" s="826" t="s">
        <v>290</v>
      </c>
      <c r="J32" s="826"/>
      <c r="K32" s="826"/>
      <c r="L32" s="298"/>
    </row>
    <row r="33" spans="1:12" ht="10.5" customHeight="1">
      <c r="A33" s="182"/>
      <c r="B33" s="182"/>
      <c r="C33" s="299" t="s">
        <v>289</v>
      </c>
      <c r="D33" s="299"/>
      <c r="E33" s="299"/>
      <c r="F33" s="299"/>
      <c r="G33" s="299"/>
      <c r="H33" s="299"/>
      <c r="I33" s="299"/>
      <c r="J33" s="300" t="s">
        <v>289</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35" t="s">
        <v>216</v>
      </c>
      <c r="C40" s="835"/>
      <c r="D40" s="835"/>
      <c r="E40" s="835"/>
      <c r="F40" s="835"/>
      <c r="G40" s="303"/>
      <c r="H40" s="301"/>
      <c r="I40" s="301"/>
      <c r="J40" s="301"/>
      <c r="K40" s="301"/>
      <c r="L40" s="301"/>
      <c r="M40" s="265"/>
      <c r="N40" s="265"/>
      <c r="O40" s="265"/>
      <c r="P40" s="265"/>
    </row>
    <row r="41" spans="1:12" ht="12.75" customHeight="1" hidden="1">
      <c r="A41" s="182"/>
      <c r="B41" s="279" t="s">
        <v>217</v>
      </c>
      <c r="C41" s="304"/>
      <c r="D41" s="304"/>
      <c r="E41" s="304"/>
      <c r="F41" s="304"/>
      <c r="G41" s="182"/>
      <c r="H41" s="301"/>
      <c r="I41" s="301"/>
      <c r="J41" s="301"/>
      <c r="K41" s="301"/>
      <c r="L41" s="301"/>
    </row>
    <row r="42" spans="1:12" ht="12.75" customHeight="1" hidden="1">
      <c r="A42" s="182"/>
      <c r="B42" s="236" t="s">
        <v>218</v>
      </c>
      <c r="C42" s="304"/>
      <c r="D42" s="304"/>
      <c r="E42" s="304"/>
      <c r="F42" s="304"/>
      <c r="G42" s="182"/>
      <c r="H42" s="301"/>
      <c r="I42" s="301"/>
      <c r="J42" s="301"/>
      <c r="K42" s="301"/>
      <c r="L42" s="301"/>
    </row>
    <row r="43" spans="1:12" ht="18.75">
      <c r="A43" s="618" t="s">
        <v>332</v>
      </c>
      <c r="B43" s="618"/>
      <c r="C43" s="618"/>
      <c r="D43" s="618"/>
      <c r="E43" s="618"/>
      <c r="F43" s="182"/>
      <c r="G43" s="301"/>
      <c r="H43" s="619" t="s">
        <v>247</v>
      </c>
      <c r="I43" s="619"/>
      <c r="J43" s="619"/>
      <c r="K43" s="619"/>
      <c r="L43" s="619"/>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63" t="s">
        <v>219</v>
      </c>
      <c r="B1" s="763"/>
      <c r="C1" s="763"/>
      <c r="D1" s="763"/>
      <c r="E1" s="306"/>
      <c r="F1" s="759" t="s">
        <v>367</v>
      </c>
      <c r="G1" s="759"/>
      <c r="H1" s="759"/>
      <c r="I1" s="759"/>
      <c r="J1" s="759"/>
      <c r="K1" s="759"/>
      <c r="L1" s="759"/>
      <c r="M1" s="759"/>
      <c r="N1" s="759"/>
      <c r="O1" s="759"/>
      <c r="P1" s="307" t="s">
        <v>291</v>
      </c>
      <c r="Q1" s="308"/>
      <c r="R1" s="308"/>
      <c r="S1" s="308"/>
      <c r="T1" s="308"/>
    </row>
    <row r="2" spans="1:20" s="177" customFormat="1" ht="20.25" customHeight="1">
      <c r="A2" s="864" t="s">
        <v>301</v>
      </c>
      <c r="B2" s="864"/>
      <c r="C2" s="864"/>
      <c r="D2" s="864"/>
      <c r="E2" s="306"/>
      <c r="F2" s="759"/>
      <c r="G2" s="759"/>
      <c r="H2" s="759"/>
      <c r="I2" s="759"/>
      <c r="J2" s="759"/>
      <c r="K2" s="759"/>
      <c r="L2" s="759"/>
      <c r="M2" s="759"/>
      <c r="N2" s="759"/>
      <c r="O2" s="759"/>
      <c r="P2" s="308" t="s">
        <v>333</v>
      </c>
      <c r="Q2" s="308"/>
      <c r="R2" s="308"/>
      <c r="S2" s="308"/>
      <c r="T2" s="308"/>
    </row>
    <row r="3" spans="1:20" s="177" customFormat="1" ht="15" customHeight="1">
      <c r="A3" s="864" t="s">
        <v>253</v>
      </c>
      <c r="B3" s="864"/>
      <c r="C3" s="864"/>
      <c r="D3" s="864"/>
      <c r="E3" s="306"/>
      <c r="F3" s="759"/>
      <c r="G3" s="759"/>
      <c r="H3" s="759"/>
      <c r="I3" s="759"/>
      <c r="J3" s="759"/>
      <c r="K3" s="759"/>
      <c r="L3" s="759"/>
      <c r="M3" s="759"/>
      <c r="N3" s="759"/>
      <c r="O3" s="759"/>
      <c r="P3" s="307" t="s">
        <v>359</v>
      </c>
      <c r="Q3" s="307"/>
      <c r="R3" s="307"/>
      <c r="S3" s="309"/>
      <c r="T3" s="309"/>
    </row>
    <row r="4" spans="1:20" s="177" customFormat="1" ht="15.75" customHeight="1">
      <c r="A4" s="854" t="s">
        <v>334</v>
      </c>
      <c r="B4" s="854"/>
      <c r="C4" s="854"/>
      <c r="D4" s="854"/>
      <c r="E4" s="307"/>
      <c r="F4" s="759"/>
      <c r="G4" s="759"/>
      <c r="H4" s="759"/>
      <c r="I4" s="759"/>
      <c r="J4" s="759"/>
      <c r="K4" s="759"/>
      <c r="L4" s="759"/>
      <c r="M4" s="759"/>
      <c r="N4" s="759"/>
      <c r="O4" s="759"/>
      <c r="P4" s="308" t="s">
        <v>303</v>
      </c>
      <c r="Q4" s="307"/>
      <c r="R4" s="307"/>
      <c r="S4" s="309"/>
      <c r="T4" s="309"/>
    </row>
    <row r="5" spans="1:18" s="177" customFormat="1" ht="24" customHeight="1">
      <c r="A5" s="310"/>
      <c r="B5" s="310"/>
      <c r="C5" s="310"/>
      <c r="F5" s="867"/>
      <c r="G5" s="867"/>
      <c r="H5" s="867"/>
      <c r="I5" s="867"/>
      <c r="J5" s="867"/>
      <c r="K5" s="867"/>
      <c r="L5" s="867"/>
      <c r="M5" s="867"/>
      <c r="N5" s="867"/>
      <c r="O5" s="867"/>
      <c r="P5" s="311" t="s">
        <v>335</v>
      </c>
      <c r="Q5" s="312"/>
      <c r="R5" s="312"/>
    </row>
    <row r="6" spans="1:20" s="313" customFormat="1" ht="21.75" customHeight="1">
      <c r="A6" s="868" t="s">
        <v>57</v>
      </c>
      <c r="B6" s="869"/>
      <c r="C6" s="766" t="s">
        <v>31</v>
      </c>
      <c r="D6" s="769"/>
      <c r="E6" s="766" t="s">
        <v>7</v>
      </c>
      <c r="F6" s="853"/>
      <c r="G6" s="853"/>
      <c r="H6" s="853"/>
      <c r="I6" s="853"/>
      <c r="J6" s="853"/>
      <c r="K6" s="853"/>
      <c r="L6" s="853"/>
      <c r="M6" s="853"/>
      <c r="N6" s="853"/>
      <c r="O6" s="853"/>
      <c r="P6" s="853"/>
      <c r="Q6" s="853"/>
      <c r="R6" s="853"/>
      <c r="S6" s="853"/>
      <c r="T6" s="769"/>
    </row>
    <row r="7" spans="1:21" s="313" customFormat="1" ht="22.5" customHeight="1">
      <c r="A7" s="870"/>
      <c r="B7" s="871"/>
      <c r="C7" s="738" t="s">
        <v>336</v>
      </c>
      <c r="D7" s="738" t="s">
        <v>337</v>
      </c>
      <c r="E7" s="766" t="s">
        <v>220</v>
      </c>
      <c r="F7" s="851"/>
      <c r="G7" s="851"/>
      <c r="H7" s="851"/>
      <c r="I7" s="851"/>
      <c r="J7" s="851"/>
      <c r="K7" s="851"/>
      <c r="L7" s="852"/>
      <c r="M7" s="766" t="s">
        <v>338</v>
      </c>
      <c r="N7" s="853"/>
      <c r="O7" s="853"/>
      <c r="P7" s="853"/>
      <c r="Q7" s="853"/>
      <c r="R7" s="853"/>
      <c r="S7" s="853"/>
      <c r="T7" s="769"/>
      <c r="U7" s="314"/>
    </row>
    <row r="8" spans="1:20" s="313" customFormat="1" ht="42.75" customHeight="1">
      <c r="A8" s="870"/>
      <c r="B8" s="871"/>
      <c r="C8" s="739"/>
      <c r="D8" s="739"/>
      <c r="E8" s="737" t="s">
        <v>339</v>
      </c>
      <c r="F8" s="737"/>
      <c r="G8" s="766" t="s">
        <v>340</v>
      </c>
      <c r="H8" s="853"/>
      <c r="I8" s="853"/>
      <c r="J8" s="853"/>
      <c r="K8" s="853"/>
      <c r="L8" s="769"/>
      <c r="M8" s="737" t="s">
        <v>341</v>
      </c>
      <c r="N8" s="737"/>
      <c r="O8" s="766" t="s">
        <v>340</v>
      </c>
      <c r="P8" s="853"/>
      <c r="Q8" s="853"/>
      <c r="R8" s="853"/>
      <c r="S8" s="853"/>
      <c r="T8" s="769"/>
    </row>
    <row r="9" spans="1:20" s="313" customFormat="1" ht="35.25" customHeight="1">
      <c r="A9" s="870"/>
      <c r="B9" s="871"/>
      <c r="C9" s="739"/>
      <c r="D9" s="739"/>
      <c r="E9" s="738" t="s">
        <v>221</v>
      </c>
      <c r="F9" s="738" t="s">
        <v>222</v>
      </c>
      <c r="G9" s="855" t="s">
        <v>223</v>
      </c>
      <c r="H9" s="856"/>
      <c r="I9" s="855" t="s">
        <v>224</v>
      </c>
      <c r="J9" s="856"/>
      <c r="K9" s="855" t="s">
        <v>225</v>
      </c>
      <c r="L9" s="856"/>
      <c r="M9" s="738" t="s">
        <v>226</v>
      </c>
      <c r="N9" s="738" t="s">
        <v>222</v>
      </c>
      <c r="O9" s="855" t="s">
        <v>223</v>
      </c>
      <c r="P9" s="856"/>
      <c r="Q9" s="855" t="s">
        <v>227</v>
      </c>
      <c r="R9" s="856"/>
      <c r="S9" s="855" t="s">
        <v>228</v>
      </c>
      <c r="T9" s="856"/>
    </row>
    <row r="10" spans="1:20" s="313" customFormat="1" ht="25.5" customHeight="1">
      <c r="A10" s="855"/>
      <c r="B10" s="856"/>
      <c r="C10" s="740"/>
      <c r="D10" s="740"/>
      <c r="E10" s="740"/>
      <c r="F10" s="740"/>
      <c r="G10" s="215" t="s">
        <v>226</v>
      </c>
      <c r="H10" s="215" t="s">
        <v>222</v>
      </c>
      <c r="I10" s="219" t="s">
        <v>226</v>
      </c>
      <c r="J10" s="215" t="s">
        <v>222</v>
      </c>
      <c r="K10" s="219" t="s">
        <v>226</v>
      </c>
      <c r="L10" s="215" t="s">
        <v>222</v>
      </c>
      <c r="M10" s="740"/>
      <c r="N10" s="740"/>
      <c r="O10" s="215" t="s">
        <v>226</v>
      </c>
      <c r="P10" s="215" t="s">
        <v>222</v>
      </c>
      <c r="Q10" s="219" t="s">
        <v>226</v>
      </c>
      <c r="R10" s="215" t="s">
        <v>222</v>
      </c>
      <c r="S10" s="219" t="s">
        <v>226</v>
      </c>
      <c r="T10" s="215" t="s">
        <v>222</v>
      </c>
    </row>
    <row r="11" spans="1:32" s="222" customFormat="1" ht="12.75">
      <c r="A11" s="860" t="s">
        <v>6</v>
      </c>
      <c r="B11" s="861"/>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267</v>
      </c>
    </row>
    <row r="12" spans="1:20" s="222" customFormat="1" ht="20.25" customHeight="1">
      <c r="A12" s="862" t="s">
        <v>323</v>
      </c>
      <c r="B12" s="863"/>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58" t="s">
        <v>299</v>
      </c>
      <c r="B13" s="859"/>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65" t="s">
        <v>30</v>
      </c>
      <c r="B14" s="866"/>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134</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268</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270</v>
      </c>
    </row>
    <row r="18" spans="1:20" s="178" customFormat="1" ht="15.75" customHeight="1">
      <c r="A18" s="200">
        <v>2</v>
      </c>
      <c r="B18" s="68" t="s">
        <v>300</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271</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272</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273</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275</v>
      </c>
      <c r="AK21" s="178" t="s">
        <v>276</v>
      </c>
      <c r="AL21" s="178" t="s">
        <v>277</v>
      </c>
      <c r="AM21" s="199" t="s">
        <v>278</v>
      </c>
    </row>
    <row r="22" spans="1:39" s="178" customFormat="1" ht="15.75" customHeight="1">
      <c r="A22" s="200">
        <v>6</v>
      </c>
      <c r="B22" s="68" t="s">
        <v>274</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280</v>
      </c>
    </row>
    <row r="23" spans="1:20" s="178" customFormat="1" ht="15.75" customHeight="1">
      <c r="A23" s="200">
        <v>7</v>
      </c>
      <c r="B23" s="68" t="s">
        <v>279</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281</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275</v>
      </c>
    </row>
    <row r="25" spans="1:36" s="178" customFormat="1" ht="15.75" customHeight="1">
      <c r="A25" s="200">
        <v>9</v>
      </c>
      <c r="B25" s="68" t="s">
        <v>282</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284</v>
      </c>
    </row>
    <row r="26" spans="1:44" s="178" customFormat="1" ht="15.75" customHeight="1">
      <c r="A26" s="200">
        <v>10</v>
      </c>
      <c r="B26" s="68" t="s">
        <v>283</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285</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287</v>
      </c>
      <c r="AI28" s="190">
        <f>82/88</f>
        <v>0.9318181818181818</v>
      </c>
    </row>
    <row r="29" spans="1:20" ht="15.75" customHeight="1">
      <c r="A29" s="180"/>
      <c r="B29" s="735" t="s">
        <v>286</v>
      </c>
      <c r="C29" s="735"/>
      <c r="D29" s="735"/>
      <c r="E29" s="735"/>
      <c r="F29" s="735"/>
      <c r="G29" s="735"/>
      <c r="H29" s="181"/>
      <c r="I29" s="181"/>
      <c r="J29" s="182"/>
      <c r="K29" s="181"/>
      <c r="L29" s="742" t="s">
        <v>286</v>
      </c>
      <c r="M29" s="742"/>
      <c r="N29" s="742"/>
      <c r="O29" s="742"/>
      <c r="P29" s="742"/>
      <c r="Q29" s="742"/>
      <c r="R29" s="742"/>
      <c r="S29" s="742"/>
      <c r="T29" s="742"/>
    </row>
    <row r="30" spans="1:20" ht="15" customHeight="1">
      <c r="A30" s="180"/>
      <c r="B30" s="748" t="s">
        <v>35</v>
      </c>
      <c r="C30" s="748"/>
      <c r="D30" s="748"/>
      <c r="E30" s="748"/>
      <c r="F30" s="748"/>
      <c r="G30" s="748"/>
      <c r="H30" s="183"/>
      <c r="I30" s="183"/>
      <c r="J30" s="183"/>
      <c r="K30" s="183"/>
      <c r="L30" s="751" t="s">
        <v>245</v>
      </c>
      <c r="M30" s="751"/>
      <c r="N30" s="751"/>
      <c r="O30" s="751"/>
      <c r="P30" s="751"/>
      <c r="Q30" s="751"/>
      <c r="R30" s="751"/>
      <c r="S30" s="751"/>
      <c r="T30" s="751"/>
    </row>
    <row r="31" spans="1:20" s="320" customFormat="1" ht="18.75">
      <c r="A31" s="318"/>
      <c r="B31" s="745"/>
      <c r="C31" s="745"/>
      <c r="D31" s="745"/>
      <c r="E31" s="745"/>
      <c r="F31" s="745"/>
      <c r="G31" s="319"/>
      <c r="H31" s="319"/>
      <c r="I31" s="319"/>
      <c r="J31" s="319"/>
      <c r="K31" s="319"/>
      <c r="L31" s="746"/>
      <c r="M31" s="746"/>
      <c r="N31" s="746"/>
      <c r="O31" s="746"/>
      <c r="P31" s="746"/>
      <c r="Q31" s="746"/>
      <c r="R31" s="746"/>
      <c r="S31" s="746"/>
      <c r="T31" s="746"/>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57" t="s">
        <v>290</v>
      </c>
      <c r="C33" s="857"/>
      <c r="D33" s="857"/>
      <c r="E33" s="857"/>
      <c r="F33" s="857"/>
      <c r="G33" s="321"/>
      <c r="H33" s="321"/>
      <c r="I33" s="321"/>
      <c r="J33" s="321"/>
      <c r="K33" s="321"/>
      <c r="L33" s="321"/>
      <c r="M33" s="321"/>
      <c r="N33" s="321"/>
      <c r="O33" s="857" t="s">
        <v>290</v>
      </c>
      <c r="P33" s="857"/>
      <c r="Q33" s="857"/>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216</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217</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229</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18" t="s">
        <v>246</v>
      </c>
      <c r="C39" s="618"/>
      <c r="D39" s="618"/>
      <c r="E39" s="618"/>
      <c r="F39" s="618"/>
      <c r="G39" s="618"/>
      <c r="H39" s="182"/>
      <c r="I39" s="182"/>
      <c r="J39" s="182"/>
      <c r="K39" s="182"/>
      <c r="L39" s="619" t="s">
        <v>247</v>
      </c>
      <c r="M39" s="619"/>
      <c r="N39" s="619"/>
      <c r="O39" s="619"/>
      <c r="P39" s="619"/>
      <c r="Q39" s="619"/>
      <c r="R39" s="619"/>
      <c r="S39" s="619"/>
      <c r="T39" s="619"/>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E8:F8"/>
    <mergeCell ref="A12:B12"/>
    <mergeCell ref="A2:D2"/>
    <mergeCell ref="A14:B14"/>
    <mergeCell ref="A1:D1"/>
    <mergeCell ref="A3:D3"/>
    <mergeCell ref="F5:O5"/>
    <mergeCell ref="O8:T8"/>
    <mergeCell ref="D7:D10"/>
    <mergeCell ref="A6:B10"/>
    <mergeCell ref="O9:P9"/>
    <mergeCell ref="F9:F10"/>
    <mergeCell ref="E9:E10"/>
    <mergeCell ref="E6:T6"/>
    <mergeCell ref="M9:M10"/>
    <mergeCell ref="B39:G39"/>
    <mergeCell ref="L29:T29"/>
    <mergeCell ref="L30:T30"/>
    <mergeCell ref="L39:T39"/>
    <mergeCell ref="B30:G30"/>
    <mergeCell ref="A11:B11"/>
    <mergeCell ref="C6:D6"/>
    <mergeCell ref="B31:F31"/>
    <mergeCell ref="O33:Q33"/>
    <mergeCell ref="B33:F33"/>
    <mergeCell ref="B29:G29"/>
    <mergeCell ref="S9:T9"/>
    <mergeCell ref="Q9:R9"/>
    <mergeCell ref="N9:N10"/>
    <mergeCell ref="A13:B13"/>
    <mergeCell ref="K9:L9"/>
    <mergeCell ref="E7:L7"/>
    <mergeCell ref="L31:T31"/>
    <mergeCell ref="F1:O4"/>
    <mergeCell ref="M7:T7"/>
    <mergeCell ref="G8:L8"/>
    <mergeCell ref="A4:D4"/>
    <mergeCell ref="M8:N8"/>
    <mergeCell ref="G9:H9"/>
    <mergeCell ref="I9:J9"/>
    <mergeCell ref="C7:C10"/>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2017-05-31T01:16:46Z</cp:lastPrinted>
  <dcterms:created xsi:type="dcterms:W3CDTF">2004-03-07T02:36:29Z</dcterms:created>
  <dcterms:modified xsi:type="dcterms:W3CDTF">2017-05-31T06:34:25Z</dcterms:modified>
  <cp:category/>
  <cp:version/>
  <cp:contentType/>
  <cp:contentStatus/>
</cp:coreProperties>
</file>